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Kyle\Sales Portal Marketing Materials\2019\Setup Files\Mitzi\Stocking DN\"/>
    </mc:Choice>
  </mc:AlternateContent>
  <xr:revisionPtr revIDLastSave="0" documentId="13_ncr:1_{303C271D-EA80-4DCB-BEAD-1525FEC130F2}" xr6:coauthVersionLast="44" xr6:coauthVersionMax="44" xr10:uidLastSave="{00000000-0000-0000-0000-000000000000}"/>
  <bookViews>
    <workbookView xWindow="28680" yWindow="-120" windowWidth="29040" windowHeight="15840" xr2:uid="{033D572C-73DB-4B5C-BC82-EE0D6527D822}"/>
  </bookViews>
  <sheets>
    <sheet name="Stocking Distributor Net" sheetId="1" r:id="rId1"/>
  </sheets>
  <definedNames>
    <definedName name="_xlnm._FilterDatabase" localSheetId="0" hidden="1">'Stocking Distributor Net'!$A$1:$CM$1102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L2" i="1" l="1"/>
  <c r="BN2" i="1"/>
  <c r="BL3" i="1"/>
  <c r="BN3" i="1"/>
  <c r="BL4" i="1"/>
  <c r="BN4" i="1"/>
  <c r="BL5" i="1"/>
  <c r="BN5" i="1"/>
  <c r="BL6" i="1"/>
  <c r="BN6" i="1"/>
  <c r="BL7" i="1"/>
  <c r="BN7" i="1"/>
  <c r="BL8" i="1"/>
  <c r="BN8" i="1"/>
  <c r="BL9" i="1"/>
  <c r="BN9" i="1"/>
  <c r="BL10" i="1"/>
  <c r="BN10" i="1"/>
  <c r="BL11" i="1"/>
  <c r="BN11" i="1"/>
  <c r="BL12" i="1"/>
  <c r="BN12" i="1"/>
  <c r="BL13" i="1"/>
  <c r="BN13" i="1"/>
  <c r="BL14" i="1"/>
  <c r="BN14" i="1"/>
  <c r="BL15" i="1"/>
  <c r="BN15" i="1"/>
  <c r="BL16" i="1"/>
  <c r="BN16" i="1"/>
  <c r="BL17" i="1"/>
  <c r="BN17" i="1"/>
  <c r="BL18" i="1"/>
  <c r="BN18" i="1"/>
  <c r="BL19" i="1"/>
  <c r="BN19" i="1"/>
  <c r="BL20" i="1"/>
  <c r="BN20" i="1"/>
  <c r="BL21" i="1"/>
  <c r="BN21" i="1"/>
  <c r="BL22" i="1"/>
  <c r="BN22" i="1"/>
  <c r="BL23" i="1"/>
  <c r="BN23" i="1"/>
  <c r="BL24" i="1"/>
  <c r="BN24" i="1"/>
  <c r="BL25" i="1"/>
  <c r="BN25" i="1"/>
  <c r="BL26" i="1"/>
  <c r="BN26" i="1"/>
  <c r="BL27" i="1"/>
  <c r="BN27" i="1"/>
  <c r="BL28" i="1"/>
  <c r="BN28" i="1"/>
  <c r="BL29" i="1"/>
  <c r="BN29" i="1"/>
  <c r="BL30" i="1"/>
  <c r="BN30" i="1"/>
  <c r="BL31" i="1"/>
  <c r="BN31" i="1"/>
  <c r="BL32" i="1"/>
  <c r="BN32" i="1"/>
  <c r="BL33" i="1"/>
  <c r="BN33" i="1"/>
  <c r="BL34" i="1"/>
  <c r="BN34" i="1"/>
  <c r="BL35" i="1"/>
  <c r="BN35" i="1"/>
  <c r="BL36" i="1"/>
  <c r="BN36" i="1"/>
  <c r="BL37" i="1"/>
  <c r="BN37" i="1"/>
  <c r="BL38" i="1"/>
  <c r="BN38" i="1"/>
  <c r="BL39" i="1"/>
  <c r="BN39" i="1"/>
  <c r="BL40" i="1"/>
  <c r="BN40" i="1"/>
  <c r="BL41" i="1"/>
  <c r="BN41" i="1"/>
  <c r="BL42" i="1"/>
  <c r="BN42" i="1"/>
  <c r="BL43" i="1"/>
  <c r="BN43" i="1"/>
  <c r="BL44" i="1"/>
  <c r="BN44" i="1"/>
  <c r="BL45" i="1"/>
  <c r="BN45" i="1"/>
  <c r="BL46" i="1"/>
  <c r="BN46" i="1"/>
  <c r="BL47" i="1"/>
  <c r="BN47" i="1"/>
  <c r="BL48" i="1"/>
  <c r="BN48" i="1"/>
  <c r="BL49" i="1"/>
  <c r="BN49" i="1"/>
  <c r="BL50" i="1"/>
  <c r="BN50" i="1"/>
  <c r="BL51" i="1"/>
  <c r="BN51" i="1"/>
  <c r="BL52" i="1"/>
  <c r="BN52" i="1"/>
  <c r="BL53" i="1"/>
  <c r="BN53" i="1"/>
  <c r="BL54" i="1"/>
  <c r="BN54" i="1"/>
  <c r="BL55" i="1"/>
  <c r="BN55" i="1"/>
  <c r="BL56" i="1"/>
  <c r="BN56" i="1"/>
  <c r="BL57" i="1"/>
  <c r="BN57" i="1"/>
  <c r="BL58" i="1"/>
  <c r="BN58" i="1"/>
  <c r="BL59" i="1"/>
  <c r="BN59" i="1"/>
  <c r="BL60" i="1"/>
  <c r="BN60" i="1"/>
  <c r="BL61" i="1"/>
  <c r="BN61" i="1"/>
  <c r="BL62" i="1"/>
  <c r="BN62" i="1"/>
  <c r="BL63" i="1"/>
  <c r="BN63" i="1"/>
  <c r="BL64" i="1"/>
  <c r="BN64" i="1"/>
  <c r="BL65" i="1"/>
  <c r="BN65" i="1"/>
  <c r="BL66" i="1"/>
  <c r="BN66" i="1"/>
  <c r="BL67" i="1"/>
  <c r="BN67" i="1"/>
  <c r="BL68" i="1"/>
  <c r="BN68" i="1"/>
  <c r="BL69" i="1"/>
  <c r="BN69" i="1"/>
  <c r="BL70" i="1"/>
  <c r="BN70" i="1"/>
  <c r="BL71" i="1"/>
  <c r="BN71" i="1"/>
  <c r="BL72" i="1"/>
  <c r="BN72" i="1"/>
  <c r="BL73" i="1"/>
  <c r="BN73" i="1"/>
  <c r="BL74" i="1"/>
  <c r="BN74" i="1"/>
  <c r="BL75" i="1"/>
  <c r="BN75" i="1"/>
  <c r="BL76" i="1"/>
  <c r="BN76" i="1"/>
  <c r="BL77" i="1"/>
  <c r="BN77" i="1"/>
  <c r="BL78" i="1"/>
  <c r="BN78" i="1"/>
  <c r="BL79" i="1"/>
  <c r="BN79" i="1"/>
  <c r="BL80" i="1"/>
  <c r="BN80" i="1"/>
  <c r="BL81" i="1"/>
  <c r="BN81" i="1"/>
  <c r="BL82" i="1"/>
  <c r="BN82" i="1"/>
  <c r="BL83" i="1"/>
  <c r="BN83" i="1"/>
  <c r="BL84" i="1"/>
  <c r="BN84" i="1"/>
  <c r="BL85" i="1"/>
  <c r="BN85" i="1"/>
  <c r="BL86" i="1"/>
  <c r="BN86" i="1"/>
  <c r="BL87" i="1"/>
  <c r="BN87" i="1"/>
  <c r="BL88" i="1"/>
  <c r="BN88" i="1"/>
  <c r="BL89" i="1"/>
  <c r="BN89" i="1"/>
  <c r="BL90" i="1"/>
  <c r="BN90" i="1"/>
  <c r="BL91" i="1"/>
  <c r="BN91" i="1"/>
  <c r="BL92" i="1"/>
  <c r="BN92" i="1"/>
  <c r="BL93" i="1"/>
  <c r="BN93" i="1"/>
  <c r="BL94" i="1"/>
  <c r="BN94" i="1"/>
  <c r="BL95" i="1"/>
  <c r="BN95" i="1"/>
  <c r="BL96" i="1"/>
  <c r="BN96" i="1"/>
  <c r="BL97" i="1"/>
  <c r="BN97" i="1"/>
  <c r="BL98" i="1"/>
  <c r="BN98" i="1"/>
  <c r="BL99" i="1"/>
  <c r="BN99" i="1"/>
  <c r="BL100" i="1"/>
  <c r="BN100" i="1"/>
  <c r="BL101" i="1"/>
  <c r="BN101" i="1"/>
  <c r="BL102" i="1"/>
  <c r="BN102" i="1"/>
  <c r="BL103" i="1"/>
  <c r="BN103" i="1"/>
  <c r="BL104" i="1"/>
  <c r="BN104" i="1"/>
  <c r="BL105" i="1"/>
  <c r="BN105" i="1"/>
  <c r="BL106" i="1"/>
  <c r="BN106" i="1"/>
  <c r="BL107" i="1"/>
  <c r="BN107" i="1"/>
  <c r="BL108" i="1"/>
  <c r="BN108" i="1"/>
  <c r="BL109" i="1"/>
  <c r="BN109" i="1"/>
  <c r="BL110" i="1"/>
  <c r="BN110" i="1"/>
  <c r="BL111" i="1"/>
  <c r="BN111" i="1"/>
  <c r="BL112" i="1"/>
  <c r="BN112" i="1"/>
  <c r="BL113" i="1"/>
  <c r="BN113" i="1"/>
  <c r="BL114" i="1"/>
  <c r="BN114" i="1"/>
  <c r="BL115" i="1"/>
  <c r="BN115" i="1"/>
  <c r="BL116" i="1"/>
  <c r="BN116" i="1"/>
  <c r="BL117" i="1"/>
  <c r="BN117" i="1"/>
  <c r="BL118" i="1"/>
  <c r="BN118" i="1"/>
  <c r="BL119" i="1"/>
  <c r="BN119" i="1"/>
  <c r="BL120" i="1"/>
  <c r="BN120" i="1"/>
  <c r="BL121" i="1"/>
  <c r="BN121" i="1"/>
  <c r="BL122" i="1"/>
  <c r="BN122" i="1"/>
  <c r="BL123" i="1"/>
  <c r="BN123" i="1"/>
  <c r="BL124" i="1"/>
  <c r="BN124" i="1"/>
  <c r="BL125" i="1"/>
  <c r="BN125" i="1"/>
  <c r="BL126" i="1"/>
  <c r="BN126" i="1"/>
  <c r="BL127" i="1"/>
  <c r="BN127" i="1"/>
  <c r="BL128" i="1"/>
  <c r="BN128" i="1"/>
  <c r="BL129" i="1"/>
  <c r="BN129" i="1"/>
  <c r="BL130" i="1"/>
  <c r="BN130" i="1"/>
  <c r="BL131" i="1"/>
  <c r="BN131" i="1"/>
  <c r="BL132" i="1"/>
  <c r="BN132" i="1"/>
  <c r="BL133" i="1"/>
  <c r="BN133" i="1"/>
  <c r="BL134" i="1"/>
  <c r="BN134" i="1"/>
  <c r="BL135" i="1"/>
  <c r="BN135" i="1"/>
  <c r="BL136" i="1"/>
  <c r="BN136" i="1"/>
  <c r="BL137" i="1"/>
  <c r="BN137" i="1"/>
  <c r="BL138" i="1"/>
  <c r="BN138" i="1"/>
  <c r="BL139" i="1"/>
  <c r="BN139" i="1"/>
  <c r="BL140" i="1"/>
  <c r="BN140" i="1"/>
  <c r="BL141" i="1"/>
  <c r="BN141" i="1"/>
  <c r="BL142" i="1"/>
  <c r="BN142" i="1"/>
  <c r="BL143" i="1"/>
  <c r="BN143" i="1"/>
  <c r="BL144" i="1"/>
  <c r="BN144" i="1"/>
  <c r="BL145" i="1"/>
  <c r="BN145" i="1"/>
  <c r="BL146" i="1"/>
  <c r="BN146" i="1"/>
  <c r="BL147" i="1"/>
  <c r="BN147" i="1"/>
  <c r="BL148" i="1"/>
  <c r="BN148" i="1"/>
  <c r="BL149" i="1"/>
  <c r="BN149" i="1"/>
  <c r="BL150" i="1"/>
  <c r="BN150" i="1"/>
  <c r="BL151" i="1"/>
  <c r="BN151" i="1"/>
  <c r="BL152" i="1"/>
  <c r="BN152" i="1"/>
  <c r="BL153" i="1"/>
  <c r="BN153" i="1"/>
  <c r="BL154" i="1"/>
  <c r="BN154" i="1"/>
  <c r="BL155" i="1"/>
  <c r="BN155" i="1"/>
  <c r="BL156" i="1"/>
  <c r="BN156" i="1"/>
  <c r="BL157" i="1"/>
  <c r="BN157" i="1"/>
  <c r="BL158" i="1"/>
  <c r="BN158" i="1"/>
  <c r="BL159" i="1"/>
  <c r="BN159" i="1"/>
  <c r="BL160" i="1"/>
  <c r="BN160" i="1"/>
  <c r="BL161" i="1"/>
  <c r="BN161" i="1"/>
  <c r="BL162" i="1"/>
  <c r="BN162" i="1"/>
  <c r="BL163" i="1"/>
  <c r="BN163" i="1"/>
  <c r="BL164" i="1"/>
  <c r="BN164" i="1"/>
  <c r="BL165" i="1"/>
  <c r="BN165" i="1"/>
  <c r="BL166" i="1"/>
  <c r="BN166" i="1"/>
  <c r="BL167" i="1"/>
  <c r="BN167" i="1"/>
  <c r="BL168" i="1"/>
  <c r="BN168" i="1"/>
  <c r="BL169" i="1"/>
  <c r="BN169" i="1"/>
  <c r="BL170" i="1"/>
  <c r="BN170" i="1"/>
  <c r="BL171" i="1"/>
  <c r="BN171" i="1"/>
  <c r="BL172" i="1"/>
  <c r="BN172" i="1"/>
  <c r="BL173" i="1"/>
  <c r="BN173" i="1"/>
  <c r="BL174" i="1"/>
  <c r="BN174" i="1"/>
  <c r="BL175" i="1"/>
  <c r="BN175" i="1"/>
  <c r="BL176" i="1"/>
  <c r="BN176" i="1"/>
  <c r="BL177" i="1"/>
  <c r="BN177" i="1"/>
  <c r="BL178" i="1"/>
  <c r="BN178" i="1"/>
  <c r="BL179" i="1"/>
  <c r="BN179" i="1"/>
  <c r="BL180" i="1"/>
  <c r="BN180" i="1"/>
  <c r="BL181" i="1"/>
  <c r="BN181" i="1"/>
  <c r="BL182" i="1"/>
  <c r="BN182" i="1"/>
  <c r="BL183" i="1"/>
  <c r="BN183" i="1"/>
  <c r="BL184" i="1"/>
  <c r="BN184" i="1"/>
  <c r="BL185" i="1"/>
  <c r="BN185" i="1"/>
  <c r="BL186" i="1"/>
  <c r="BN186" i="1"/>
  <c r="BL187" i="1"/>
  <c r="BN187" i="1"/>
  <c r="BL188" i="1"/>
  <c r="BN188" i="1"/>
  <c r="BL189" i="1"/>
  <c r="BN189" i="1"/>
  <c r="BL190" i="1"/>
  <c r="BN190" i="1"/>
  <c r="BL191" i="1"/>
  <c r="BN191" i="1"/>
  <c r="BL192" i="1"/>
  <c r="BN192" i="1"/>
  <c r="BL193" i="1"/>
  <c r="BN193" i="1"/>
  <c r="BL194" i="1"/>
  <c r="BN194" i="1"/>
  <c r="BL195" i="1"/>
  <c r="BN195" i="1"/>
  <c r="BL196" i="1"/>
  <c r="BN196" i="1"/>
  <c r="BL197" i="1"/>
  <c r="BN197" i="1"/>
  <c r="BL198" i="1"/>
  <c r="BN198" i="1"/>
  <c r="BL199" i="1"/>
  <c r="BN199" i="1"/>
  <c r="BL200" i="1"/>
  <c r="BN200" i="1"/>
  <c r="BL201" i="1"/>
  <c r="BN201" i="1"/>
  <c r="BL202" i="1"/>
  <c r="BN202" i="1"/>
  <c r="BL203" i="1"/>
  <c r="BN203" i="1"/>
  <c r="BL204" i="1"/>
  <c r="BN204" i="1"/>
  <c r="BL205" i="1"/>
  <c r="BN205" i="1"/>
  <c r="BL206" i="1"/>
  <c r="BN206" i="1"/>
  <c r="BL207" i="1"/>
  <c r="BN207" i="1"/>
  <c r="BL208" i="1"/>
  <c r="BN208" i="1"/>
  <c r="BL209" i="1"/>
  <c r="BN209" i="1"/>
  <c r="BL210" i="1"/>
  <c r="BN210" i="1"/>
  <c r="BL211" i="1"/>
  <c r="BN211" i="1"/>
  <c r="BL212" i="1"/>
  <c r="BN212" i="1"/>
  <c r="BL213" i="1"/>
  <c r="BN213" i="1"/>
  <c r="BL214" i="1"/>
  <c r="BN214" i="1"/>
  <c r="BL215" i="1"/>
  <c r="BN215" i="1"/>
  <c r="BL216" i="1"/>
  <c r="BN216" i="1"/>
  <c r="BL217" i="1"/>
  <c r="BN217" i="1"/>
  <c r="BL218" i="1"/>
  <c r="BN218" i="1"/>
  <c r="BL219" i="1"/>
  <c r="BN219" i="1"/>
  <c r="BL220" i="1"/>
  <c r="BN220" i="1"/>
  <c r="BL221" i="1"/>
  <c r="BN221" i="1"/>
  <c r="BL222" i="1"/>
  <c r="BN222" i="1"/>
  <c r="BL223" i="1"/>
  <c r="BN223" i="1"/>
  <c r="BL224" i="1"/>
  <c r="BN224" i="1"/>
  <c r="BL225" i="1"/>
  <c r="BN225" i="1"/>
  <c r="BL226" i="1"/>
  <c r="BN226" i="1"/>
  <c r="BL227" i="1"/>
  <c r="BN227" i="1"/>
  <c r="BL228" i="1"/>
  <c r="BN228" i="1"/>
  <c r="BL229" i="1"/>
  <c r="BN229" i="1"/>
  <c r="BL230" i="1"/>
  <c r="BN230" i="1"/>
  <c r="BL231" i="1"/>
  <c r="BN231" i="1"/>
  <c r="BL232" i="1"/>
  <c r="BN232" i="1"/>
  <c r="BL233" i="1"/>
  <c r="BN233" i="1"/>
  <c r="BL234" i="1"/>
  <c r="BN234" i="1"/>
  <c r="BL235" i="1"/>
  <c r="BN235" i="1"/>
  <c r="BL236" i="1"/>
  <c r="BN236" i="1"/>
  <c r="BL237" i="1"/>
  <c r="BN237" i="1"/>
  <c r="BL238" i="1"/>
  <c r="BN238" i="1"/>
  <c r="BL239" i="1"/>
  <c r="BN239" i="1"/>
  <c r="BL240" i="1"/>
  <c r="BN240" i="1"/>
  <c r="BL241" i="1"/>
  <c r="BN241" i="1"/>
  <c r="BL242" i="1"/>
  <c r="BN242" i="1"/>
  <c r="BL243" i="1"/>
  <c r="BN243" i="1"/>
  <c r="BL244" i="1"/>
  <c r="BN244" i="1"/>
  <c r="BL245" i="1"/>
  <c r="BN245" i="1"/>
  <c r="BL246" i="1"/>
  <c r="BN246" i="1"/>
  <c r="BL247" i="1"/>
  <c r="BN247" i="1"/>
  <c r="BL248" i="1"/>
  <c r="BN248" i="1"/>
  <c r="BL249" i="1"/>
  <c r="BN249" i="1"/>
  <c r="BL250" i="1"/>
  <c r="BN250" i="1"/>
  <c r="BL251" i="1"/>
  <c r="BN251" i="1"/>
  <c r="BL252" i="1"/>
  <c r="BN252" i="1"/>
  <c r="BL253" i="1"/>
  <c r="BN253" i="1"/>
  <c r="BL254" i="1"/>
  <c r="BN254" i="1"/>
  <c r="BL255" i="1"/>
  <c r="BN255" i="1"/>
  <c r="BL256" i="1"/>
  <c r="BN256" i="1"/>
  <c r="BL257" i="1"/>
  <c r="BN257" i="1"/>
  <c r="BL258" i="1"/>
  <c r="BN258" i="1"/>
  <c r="BL259" i="1"/>
  <c r="BN259" i="1"/>
  <c r="BL260" i="1"/>
  <c r="BN260" i="1"/>
  <c r="BL261" i="1"/>
  <c r="BN261" i="1"/>
  <c r="BL262" i="1"/>
  <c r="BN262" i="1"/>
  <c r="BL263" i="1"/>
  <c r="BN263" i="1"/>
  <c r="BL264" i="1"/>
  <c r="BN264" i="1"/>
  <c r="BL265" i="1"/>
  <c r="BN265" i="1"/>
  <c r="BL266" i="1"/>
  <c r="BN266" i="1"/>
  <c r="BL267" i="1"/>
  <c r="BN267" i="1"/>
  <c r="BL268" i="1"/>
  <c r="BN268" i="1"/>
  <c r="BL269" i="1"/>
  <c r="BN269" i="1"/>
  <c r="BL270" i="1"/>
  <c r="BN270" i="1"/>
  <c r="BL271" i="1"/>
  <c r="BN271" i="1"/>
  <c r="BL272" i="1"/>
  <c r="BN272" i="1"/>
  <c r="BL273" i="1"/>
  <c r="BN273" i="1"/>
  <c r="BL274" i="1"/>
  <c r="BN274" i="1"/>
  <c r="BL275" i="1"/>
  <c r="BN275" i="1"/>
  <c r="BL276" i="1"/>
  <c r="BN276" i="1"/>
  <c r="BL277" i="1"/>
  <c r="BN277" i="1"/>
  <c r="BL278" i="1"/>
  <c r="BN278" i="1"/>
  <c r="BL279" i="1"/>
  <c r="BN279" i="1"/>
  <c r="BL280" i="1"/>
  <c r="BN280" i="1"/>
  <c r="BL281" i="1"/>
  <c r="BN281" i="1"/>
  <c r="BL282" i="1"/>
  <c r="BN282" i="1"/>
  <c r="BL283" i="1"/>
  <c r="BN283" i="1"/>
  <c r="BL284" i="1"/>
  <c r="BN284" i="1"/>
  <c r="BL285" i="1"/>
  <c r="BN285" i="1"/>
  <c r="BL286" i="1"/>
  <c r="BN286" i="1"/>
  <c r="BL287" i="1"/>
  <c r="BN287" i="1"/>
  <c r="BL288" i="1"/>
  <c r="BN288" i="1"/>
  <c r="BL289" i="1"/>
  <c r="BN289" i="1"/>
  <c r="BL290" i="1"/>
  <c r="BN290" i="1"/>
  <c r="BL291" i="1"/>
  <c r="BN291" i="1"/>
  <c r="BL292" i="1"/>
  <c r="BN292" i="1"/>
  <c r="BL293" i="1"/>
  <c r="BN293" i="1"/>
  <c r="BL294" i="1"/>
  <c r="BN294" i="1"/>
  <c r="BL295" i="1"/>
  <c r="BN295" i="1"/>
  <c r="BL296" i="1"/>
  <c r="BN296" i="1"/>
  <c r="BL297" i="1"/>
  <c r="BN297" i="1"/>
  <c r="BL298" i="1"/>
  <c r="BN298" i="1"/>
  <c r="BL299" i="1"/>
  <c r="BN299" i="1"/>
  <c r="BL300" i="1"/>
  <c r="BN300" i="1"/>
  <c r="BL301" i="1"/>
  <c r="BN301" i="1"/>
  <c r="BL302" i="1"/>
  <c r="BN302" i="1"/>
  <c r="BL303" i="1"/>
  <c r="BN303" i="1"/>
  <c r="BL304" i="1"/>
  <c r="BN304" i="1"/>
  <c r="BL305" i="1"/>
  <c r="BN305" i="1"/>
  <c r="BL306" i="1"/>
  <c r="BN306" i="1"/>
  <c r="BL307" i="1"/>
  <c r="BN307" i="1"/>
  <c r="BL308" i="1"/>
  <c r="BN308" i="1"/>
  <c r="BL309" i="1"/>
  <c r="BN309" i="1"/>
  <c r="BL310" i="1"/>
  <c r="BN310" i="1"/>
  <c r="BL311" i="1"/>
  <c r="BN311" i="1"/>
  <c r="BL312" i="1"/>
  <c r="BN312" i="1"/>
  <c r="BL313" i="1"/>
  <c r="BN313" i="1"/>
  <c r="BL314" i="1"/>
  <c r="BN314" i="1"/>
  <c r="BL315" i="1"/>
  <c r="BN315" i="1"/>
  <c r="BL316" i="1"/>
  <c r="BN316" i="1"/>
  <c r="BL317" i="1"/>
  <c r="BN317" i="1"/>
  <c r="BL318" i="1"/>
  <c r="BN318" i="1"/>
  <c r="BL319" i="1"/>
  <c r="BN319" i="1"/>
  <c r="BL320" i="1"/>
  <c r="BN320" i="1"/>
  <c r="BL321" i="1"/>
  <c r="BN321" i="1"/>
  <c r="BL322" i="1"/>
  <c r="BN322" i="1"/>
  <c r="BL323" i="1"/>
  <c r="BN323" i="1"/>
  <c r="BL324" i="1"/>
  <c r="BN324" i="1"/>
  <c r="BL325" i="1"/>
  <c r="BN325" i="1"/>
  <c r="BL326" i="1"/>
  <c r="BN326" i="1"/>
  <c r="BL327" i="1"/>
  <c r="BN327" i="1"/>
  <c r="BL328" i="1"/>
  <c r="BN328" i="1"/>
  <c r="BL329" i="1"/>
  <c r="BN329" i="1"/>
  <c r="BL330" i="1"/>
  <c r="BN330" i="1"/>
  <c r="BL331" i="1"/>
  <c r="BN331" i="1"/>
  <c r="BL332" i="1"/>
  <c r="BN332" i="1"/>
  <c r="BL333" i="1"/>
  <c r="BN333" i="1"/>
  <c r="BL334" i="1"/>
  <c r="BN334" i="1"/>
  <c r="BL335" i="1"/>
  <c r="BN335" i="1"/>
  <c r="BL336" i="1"/>
  <c r="BN336" i="1"/>
  <c r="BL337" i="1"/>
  <c r="BN337" i="1"/>
  <c r="BL338" i="1"/>
  <c r="BN338" i="1"/>
  <c r="BL339" i="1"/>
  <c r="BN339" i="1"/>
  <c r="BL340" i="1"/>
  <c r="BN340" i="1"/>
  <c r="BL341" i="1"/>
  <c r="BN341" i="1"/>
  <c r="BL342" i="1"/>
  <c r="BN342" i="1"/>
  <c r="BL343" i="1"/>
  <c r="BN343" i="1"/>
  <c r="BL344" i="1"/>
  <c r="BN344" i="1"/>
  <c r="BL345" i="1"/>
  <c r="BN345" i="1"/>
  <c r="BL346" i="1"/>
  <c r="BN346" i="1"/>
  <c r="BL347" i="1"/>
  <c r="BN347" i="1"/>
  <c r="BL348" i="1"/>
  <c r="BN348" i="1"/>
  <c r="BL349" i="1"/>
  <c r="BN349" i="1"/>
  <c r="BL350" i="1"/>
  <c r="BN350" i="1"/>
  <c r="BL351" i="1"/>
  <c r="BN351" i="1"/>
  <c r="BL352" i="1"/>
  <c r="BN352" i="1"/>
  <c r="BL353" i="1"/>
  <c r="BN353" i="1"/>
  <c r="BL354" i="1"/>
  <c r="BN354" i="1"/>
  <c r="BL355" i="1"/>
  <c r="BN355" i="1"/>
  <c r="BL356" i="1"/>
  <c r="BN356" i="1"/>
  <c r="BL357" i="1"/>
  <c r="BN357" i="1"/>
  <c r="BL358" i="1"/>
  <c r="BN358" i="1"/>
  <c r="BL359" i="1"/>
  <c r="BN359" i="1"/>
  <c r="BL360" i="1"/>
  <c r="BN360" i="1"/>
  <c r="BL361" i="1"/>
  <c r="BN361" i="1"/>
  <c r="BL362" i="1"/>
  <c r="BN362" i="1"/>
  <c r="BL363" i="1"/>
  <c r="BN363" i="1"/>
  <c r="BL364" i="1"/>
  <c r="BN364" i="1"/>
  <c r="BL365" i="1"/>
  <c r="BN365" i="1"/>
  <c r="BL366" i="1"/>
  <c r="BN366" i="1"/>
  <c r="BL367" i="1"/>
  <c r="BN367" i="1"/>
  <c r="BL368" i="1"/>
  <c r="BN368" i="1"/>
  <c r="BL369" i="1"/>
  <c r="BN369" i="1"/>
  <c r="BL370" i="1"/>
  <c r="BN370" i="1"/>
  <c r="BL371" i="1"/>
  <c r="BN371" i="1"/>
  <c r="BL372" i="1"/>
  <c r="BN372" i="1"/>
  <c r="BL373" i="1"/>
  <c r="BN373" i="1"/>
  <c r="BL374" i="1"/>
  <c r="BN374" i="1"/>
  <c r="BL375" i="1"/>
  <c r="BN375" i="1"/>
  <c r="BL376" i="1"/>
  <c r="BN376" i="1"/>
  <c r="BL377" i="1"/>
  <c r="BN377" i="1"/>
  <c r="BL378" i="1"/>
  <c r="BN378" i="1"/>
  <c r="BL379" i="1"/>
  <c r="BN379" i="1"/>
  <c r="BL380" i="1"/>
  <c r="BN380" i="1"/>
  <c r="BL381" i="1"/>
  <c r="BN381" i="1"/>
  <c r="BL382" i="1"/>
  <c r="BN382" i="1"/>
  <c r="BL383" i="1"/>
  <c r="BN383" i="1"/>
  <c r="BL384" i="1"/>
  <c r="BN384" i="1"/>
  <c r="BL385" i="1"/>
  <c r="BN385" i="1"/>
  <c r="BL386" i="1"/>
  <c r="BN386" i="1"/>
  <c r="BL387" i="1"/>
  <c r="BN387" i="1"/>
  <c r="BL388" i="1"/>
  <c r="BN388" i="1"/>
  <c r="BL389" i="1"/>
  <c r="BN389" i="1"/>
  <c r="BL390" i="1"/>
  <c r="BN390" i="1"/>
  <c r="BL391" i="1"/>
  <c r="BN391" i="1"/>
  <c r="BL392" i="1"/>
  <c r="BN392" i="1"/>
  <c r="BL393" i="1"/>
  <c r="BN393" i="1"/>
  <c r="BL394" i="1"/>
  <c r="BN394" i="1"/>
  <c r="BL395" i="1"/>
  <c r="BN395" i="1"/>
  <c r="BL396" i="1"/>
  <c r="BN396" i="1"/>
  <c r="BL397" i="1"/>
  <c r="BN397" i="1"/>
  <c r="BL398" i="1"/>
  <c r="BN398" i="1"/>
  <c r="BL399" i="1"/>
  <c r="BN399" i="1"/>
  <c r="BL400" i="1"/>
  <c r="BN400" i="1"/>
  <c r="BL401" i="1"/>
  <c r="BN401" i="1"/>
  <c r="BL402" i="1"/>
  <c r="BN402" i="1"/>
  <c r="BL403" i="1"/>
  <c r="BN403" i="1"/>
  <c r="BL404" i="1"/>
  <c r="BN404" i="1"/>
  <c r="BL405" i="1"/>
  <c r="BN405" i="1"/>
  <c r="BL406" i="1"/>
  <c r="BN406" i="1"/>
  <c r="BL407" i="1"/>
  <c r="BN407" i="1"/>
  <c r="BL408" i="1"/>
  <c r="BN408" i="1"/>
  <c r="BL409" i="1"/>
  <c r="BN409" i="1"/>
  <c r="BL410" i="1"/>
  <c r="BN410" i="1"/>
  <c r="BL411" i="1"/>
  <c r="BN411" i="1"/>
  <c r="BL412" i="1"/>
  <c r="BN412" i="1"/>
  <c r="BL413" i="1"/>
  <c r="BN413" i="1"/>
  <c r="BL414" i="1"/>
  <c r="BN414" i="1"/>
  <c r="BL415" i="1"/>
  <c r="BN415" i="1"/>
  <c r="BL416" i="1"/>
  <c r="BN416" i="1"/>
  <c r="BL417" i="1"/>
  <c r="BN417" i="1"/>
  <c r="BL418" i="1"/>
  <c r="BN418" i="1"/>
  <c r="BL419" i="1"/>
  <c r="BN419" i="1"/>
  <c r="BL420" i="1"/>
  <c r="BN420" i="1"/>
  <c r="BL421" i="1"/>
  <c r="BN421" i="1"/>
  <c r="BL422" i="1"/>
  <c r="BN422" i="1"/>
  <c r="BL423" i="1"/>
  <c r="BN423" i="1"/>
  <c r="BL424" i="1"/>
  <c r="BN424" i="1"/>
  <c r="BL425" i="1"/>
  <c r="BN425" i="1"/>
  <c r="BL426" i="1"/>
  <c r="BN426" i="1"/>
  <c r="BL427" i="1"/>
  <c r="BN427" i="1"/>
  <c r="BL428" i="1"/>
  <c r="BN428" i="1"/>
  <c r="BL429" i="1"/>
  <c r="BN429" i="1"/>
  <c r="BL430" i="1"/>
  <c r="BN430" i="1"/>
  <c r="BL431" i="1"/>
  <c r="BN431" i="1"/>
  <c r="BL432" i="1"/>
  <c r="BN432" i="1"/>
  <c r="BL433" i="1"/>
  <c r="BN433" i="1"/>
  <c r="BL434" i="1"/>
  <c r="BN434" i="1"/>
  <c r="BL435" i="1"/>
  <c r="BN435" i="1"/>
  <c r="BL436" i="1"/>
  <c r="BN436" i="1"/>
  <c r="BL437" i="1"/>
  <c r="BN437" i="1"/>
  <c r="BL438" i="1"/>
  <c r="BN438" i="1"/>
  <c r="BL439" i="1"/>
  <c r="BN439" i="1"/>
  <c r="BL440" i="1"/>
  <c r="BN440" i="1"/>
  <c r="BL441" i="1"/>
  <c r="BN441" i="1"/>
  <c r="BL442" i="1"/>
  <c r="BN442" i="1"/>
  <c r="BL443" i="1"/>
  <c r="BN443" i="1"/>
  <c r="BL444" i="1"/>
  <c r="BN444" i="1"/>
  <c r="BL445" i="1"/>
  <c r="BN445" i="1"/>
  <c r="BL446" i="1"/>
  <c r="BN446" i="1"/>
  <c r="BL447" i="1"/>
  <c r="BN447" i="1"/>
  <c r="BL448" i="1"/>
  <c r="BN448" i="1"/>
  <c r="BL449" i="1"/>
  <c r="BN449" i="1"/>
  <c r="BL450" i="1"/>
  <c r="BN450" i="1"/>
  <c r="BL451" i="1"/>
  <c r="BN451" i="1"/>
  <c r="BL452" i="1"/>
  <c r="BN452" i="1"/>
  <c r="BL453" i="1"/>
  <c r="BN453" i="1"/>
  <c r="BL454" i="1"/>
  <c r="BN454" i="1"/>
  <c r="BL455" i="1"/>
  <c r="BN455" i="1"/>
  <c r="BL456" i="1"/>
  <c r="BN456" i="1"/>
  <c r="BL457" i="1"/>
  <c r="BN457" i="1"/>
  <c r="BL458" i="1"/>
  <c r="BN458" i="1"/>
  <c r="BL459" i="1"/>
  <c r="BN459" i="1"/>
  <c r="BL460" i="1"/>
  <c r="BN460" i="1"/>
  <c r="BL461" i="1"/>
  <c r="BN461" i="1"/>
  <c r="BL462" i="1"/>
  <c r="BN462" i="1"/>
  <c r="BL463" i="1"/>
  <c r="BN463" i="1"/>
  <c r="BL464" i="1"/>
  <c r="BN464" i="1"/>
  <c r="BL465" i="1"/>
  <c r="BN465" i="1"/>
  <c r="BL466" i="1"/>
  <c r="BN466" i="1"/>
  <c r="BL467" i="1"/>
  <c r="BN467" i="1"/>
  <c r="BL468" i="1"/>
  <c r="BN468" i="1"/>
  <c r="BL469" i="1"/>
  <c r="BN469" i="1"/>
  <c r="BL470" i="1"/>
  <c r="BN470" i="1"/>
  <c r="BL471" i="1"/>
  <c r="BN471" i="1"/>
  <c r="BL472" i="1"/>
  <c r="BN472" i="1"/>
  <c r="BL473" i="1"/>
  <c r="BN473" i="1"/>
  <c r="BL474" i="1"/>
  <c r="BN474" i="1"/>
  <c r="BL475" i="1"/>
  <c r="BN475" i="1"/>
  <c r="BL476" i="1"/>
  <c r="BN476" i="1"/>
  <c r="BL477" i="1"/>
  <c r="BN477" i="1"/>
  <c r="BL478" i="1"/>
  <c r="BN478" i="1"/>
  <c r="BL479" i="1"/>
  <c r="BN479" i="1"/>
  <c r="BL480" i="1"/>
  <c r="BN480" i="1"/>
  <c r="BL481" i="1"/>
  <c r="BN481" i="1"/>
  <c r="BL482" i="1"/>
  <c r="BN482" i="1"/>
  <c r="BL483" i="1"/>
  <c r="BN483" i="1"/>
  <c r="BL484" i="1"/>
  <c r="BN484" i="1"/>
  <c r="BL485" i="1"/>
  <c r="BN485" i="1"/>
  <c r="BL486" i="1"/>
  <c r="BN486" i="1"/>
  <c r="BL487" i="1"/>
  <c r="BN487" i="1"/>
  <c r="BL488" i="1"/>
  <c r="BN488" i="1"/>
  <c r="BL489" i="1"/>
  <c r="BN489" i="1"/>
  <c r="BL490" i="1"/>
  <c r="BN490" i="1"/>
  <c r="BL491" i="1"/>
  <c r="BN491" i="1"/>
  <c r="BL492" i="1"/>
  <c r="BN492" i="1"/>
  <c r="BL493" i="1"/>
  <c r="BN493" i="1"/>
  <c r="BL494" i="1"/>
  <c r="BN494" i="1"/>
  <c r="BL495" i="1"/>
  <c r="BN495" i="1"/>
  <c r="BL496" i="1"/>
  <c r="BN496" i="1"/>
  <c r="BL497" i="1"/>
  <c r="BN497" i="1"/>
  <c r="BL498" i="1"/>
  <c r="BN498" i="1"/>
  <c r="BL499" i="1"/>
  <c r="BN499" i="1"/>
  <c r="BL500" i="1"/>
  <c r="BN500" i="1"/>
  <c r="BL501" i="1"/>
  <c r="BN501" i="1"/>
  <c r="BL502" i="1"/>
  <c r="BN502" i="1"/>
  <c r="BL503" i="1"/>
  <c r="BN503" i="1"/>
  <c r="BL504" i="1"/>
  <c r="BN504" i="1"/>
  <c r="BL505" i="1"/>
  <c r="BN505" i="1"/>
  <c r="BL506" i="1"/>
  <c r="BN506" i="1"/>
  <c r="BL507" i="1"/>
  <c r="BN507" i="1"/>
  <c r="BL508" i="1"/>
  <c r="BN508" i="1"/>
  <c r="BL509" i="1"/>
  <c r="BN509" i="1"/>
  <c r="BL510" i="1"/>
  <c r="BN510" i="1"/>
  <c r="BL511" i="1"/>
  <c r="BN511" i="1"/>
  <c r="BL512" i="1"/>
  <c r="BN512" i="1"/>
  <c r="BL513" i="1"/>
  <c r="BN513" i="1"/>
  <c r="BL514" i="1"/>
  <c r="BN514" i="1"/>
  <c r="BL515" i="1"/>
  <c r="BN515" i="1"/>
  <c r="BL516" i="1"/>
  <c r="BN516" i="1"/>
  <c r="BL517" i="1"/>
  <c r="BN517" i="1"/>
  <c r="BL518" i="1"/>
  <c r="BN518" i="1"/>
  <c r="BL519" i="1"/>
  <c r="BN519" i="1"/>
  <c r="BL520" i="1"/>
  <c r="BN520" i="1"/>
  <c r="BL521" i="1"/>
  <c r="BN521" i="1"/>
  <c r="BL522" i="1"/>
  <c r="BN522" i="1"/>
  <c r="BL523" i="1"/>
  <c r="BN523" i="1"/>
  <c r="BL524" i="1"/>
  <c r="BN524" i="1"/>
  <c r="BL525" i="1"/>
  <c r="BN525" i="1"/>
  <c r="BL526" i="1"/>
  <c r="BN526" i="1"/>
  <c r="BL527" i="1"/>
  <c r="BN527" i="1"/>
  <c r="BL528" i="1"/>
  <c r="BN528" i="1"/>
  <c r="BL529" i="1"/>
  <c r="BN529" i="1"/>
  <c r="BL530" i="1"/>
  <c r="BN530" i="1"/>
  <c r="BL531" i="1"/>
  <c r="BN531" i="1"/>
  <c r="BL532" i="1"/>
  <c r="BN532" i="1"/>
  <c r="BL533" i="1"/>
  <c r="BN533" i="1"/>
  <c r="BL534" i="1"/>
  <c r="BN534" i="1"/>
  <c r="BL535" i="1"/>
  <c r="BN535" i="1"/>
  <c r="BL536" i="1"/>
  <c r="BN536" i="1"/>
  <c r="BL537" i="1"/>
  <c r="BN537" i="1"/>
  <c r="BL538" i="1"/>
  <c r="BN538" i="1"/>
  <c r="BL539" i="1"/>
  <c r="BN539" i="1"/>
  <c r="BL540" i="1"/>
  <c r="BN540" i="1"/>
  <c r="BL541" i="1"/>
  <c r="BN541" i="1"/>
  <c r="BL542" i="1"/>
  <c r="BN542" i="1"/>
  <c r="BL543" i="1"/>
  <c r="BN543" i="1"/>
  <c r="BL544" i="1"/>
  <c r="BN544" i="1"/>
  <c r="BL545" i="1"/>
  <c r="BN545" i="1"/>
  <c r="BL546" i="1"/>
  <c r="BN546" i="1"/>
  <c r="BL547" i="1"/>
  <c r="BN547" i="1"/>
  <c r="BL548" i="1"/>
  <c r="BN548" i="1"/>
  <c r="BL549" i="1"/>
  <c r="BN549" i="1"/>
  <c r="BL550" i="1"/>
  <c r="BN550" i="1"/>
  <c r="BL551" i="1"/>
  <c r="BN551" i="1"/>
  <c r="BL552" i="1"/>
  <c r="BN552" i="1"/>
  <c r="BL553" i="1"/>
  <c r="BN553" i="1"/>
  <c r="BL554" i="1"/>
  <c r="BN554" i="1"/>
  <c r="BL555" i="1"/>
  <c r="BN555" i="1"/>
  <c r="BL556" i="1"/>
  <c r="BN556" i="1"/>
  <c r="BL557" i="1"/>
  <c r="BN557" i="1"/>
  <c r="BL558" i="1"/>
  <c r="BN558" i="1"/>
  <c r="BL559" i="1"/>
  <c r="BN559" i="1"/>
  <c r="BL560" i="1"/>
  <c r="BN560" i="1"/>
  <c r="BL561" i="1"/>
  <c r="BN561" i="1"/>
  <c r="BL562" i="1"/>
  <c r="BN562" i="1"/>
  <c r="BL563" i="1"/>
  <c r="BN563" i="1"/>
  <c r="BL564" i="1"/>
  <c r="BN564" i="1"/>
  <c r="BL565" i="1"/>
  <c r="BN565" i="1"/>
  <c r="BL566" i="1"/>
  <c r="BN566" i="1"/>
  <c r="BL567" i="1"/>
  <c r="BN567" i="1"/>
  <c r="BL568" i="1"/>
  <c r="BN568" i="1"/>
  <c r="BL569" i="1"/>
  <c r="BN569" i="1"/>
  <c r="BL570" i="1"/>
  <c r="BN570" i="1"/>
  <c r="BL571" i="1"/>
  <c r="BN571" i="1"/>
  <c r="BL572" i="1"/>
  <c r="BN572" i="1"/>
  <c r="BL573" i="1"/>
  <c r="BN573" i="1"/>
  <c r="BL574" i="1"/>
  <c r="BN574" i="1"/>
  <c r="BL575" i="1"/>
  <c r="BN575" i="1"/>
  <c r="BL576" i="1"/>
  <c r="BN576" i="1"/>
  <c r="BL577" i="1"/>
  <c r="BN577" i="1"/>
  <c r="BL578" i="1"/>
  <c r="BN578" i="1"/>
  <c r="BL579" i="1"/>
  <c r="BN579" i="1"/>
  <c r="BL580" i="1"/>
  <c r="BN580" i="1"/>
  <c r="BL581" i="1"/>
  <c r="BN581" i="1"/>
  <c r="BL582" i="1"/>
  <c r="BN582" i="1"/>
  <c r="BL583" i="1"/>
  <c r="BN583" i="1"/>
  <c r="BL584" i="1"/>
  <c r="BN584" i="1"/>
  <c r="BL585" i="1"/>
  <c r="BN585" i="1"/>
  <c r="BL586" i="1"/>
  <c r="BN586" i="1"/>
  <c r="BL587" i="1"/>
  <c r="BN587" i="1"/>
  <c r="BL588" i="1"/>
  <c r="BN588" i="1"/>
  <c r="BL589" i="1"/>
  <c r="BN589" i="1"/>
  <c r="BL590" i="1"/>
  <c r="BN590" i="1"/>
  <c r="BL591" i="1"/>
  <c r="BN591" i="1"/>
  <c r="BL592" i="1"/>
  <c r="BN592" i="1"/>
  <c r="BL593" i="1"/>
  <c r="BN593" i="1"/>
  <c r="BL594" i="1"/>
  <c r="BN594" i="1"/>
  <c r="BL595" i="1"/>
  <c r="BN595" i="1"/>
  <c r="BL596" i="1"/>
  <c r="BN596" i="1"/>
  <c r="BL597" i="1"/>
  <c r="BN597" i="1"/>
  <c r="BL598" i="1"/>
  <c r="BN598" i="1"/>
  <c r="BL599" i="1"/>
  <c r="BN599" i="1"/>
  <c r="BL600" i="1"/>
  <c r="BN600" i="1"/>
  <c r="BL601" i="1"/>
  <c r="BN601" i="1"/>
  <c r="BL602" i="1"/>
  <c r="BN602" i="1"/>
  <c r="BL603" i="1"/>
  <c r="BN603" i="1"/>
  <c r="BL604" i="1"/>
  <c r="BN604" i="1"/>
  <c r="BL605" i="1"/>
  <c r="BN605" i="1"/>
  <c r="BL606" i="1"/>
  <c r="BN606" i="1"/>
  <c r="BL607" i="1"/>
  <c r="BN607" i="1"/>
  <c r="BL608" i="1"/>
  <c r="BN608" i="1"/>
  <c r="BL609" i="1"/>
  <c r="BN609" i="1"/>
  <c r="BL610" i="1"/>
  <c r="BN610" i="1"/>
  <c r="BL611" i="1"/>
  <c r="BN611" i="1"/>
  <c r="BL612" i="1"/>
  <c r="BN612" i="1"/>
  <c r="BL613" i="1"/>
  <c r="BN613" i="1"/>
  <c r="BL614" i="1"/>
  <c r="BN614" i="1"/>
  <c r="BL615" i="1"/>
  <c r="BN615" i="1"/>
  <c r="BL616" i="1"/>
  <c r="BN616" i="1"/>
  <c r="BL617" i="1"/>
  <c r="BN617" i="1"/>
  <c r="BL618" i="1"/>
  <c r="BN618" i="1"/>
  <c r="BL619" i="1"/>
  <c r="BN619" i="1"/>
  <c r="BL620" i="1"/>
  <c r="BN620" i="1"/>
  <c r="BL621" i="1"/>
  <c r="BN621" i="1"/>
  <c r="BL622" i="1"/>
  <c r="BN622" i="1"/>
  <c r="BL623" i="1"/>
  <c r="BN623" i="1"/>
  <c r="BL624" i="1"/>
  <c r="BN624" i="1"/>
  <c r="BL625" i="1"/>
  <c r="BN625" i="1"/>
  <c r="BL626" i="1"/>
  <c r="BN626" i="1"/>
  <c r="BL627" i="1"/>
  <c r="BN627" i="1"/>
  <c r="BL628" i="1"/>
  <c r="BN628" i="1"/>
  <c r="BL629" i="1"/>
  <c r="BN629" i="1"/>
  <c r="BL630" i="1"/>
  <c r="BN630" i="1"/>
  <c r="BL631" i="1"/>
  <c r="BN631" i="1"/>
  <c r="BL632" i="1"/>
  <c r="BN632" i="1"/>
  <c r="BL633" i="1"/>
  <c r="BN633" i="1"/>
  <c r="BL634" i="1"/>
  <c r="BN634" i="1"/>
  <c r="BL635" i="1"/>
  <c r="BN635" i="1"/>
  <c r="BL636" i="1"/>
  <c r="BN636" i="1"/>
  <c r="BL637" i="1"/>
  <c r="BN637" i="1"/>
  <c r="BL638" i="1"/>
  <c r="BN638" i="1"/>
  <c r="BL639" i="1"/>
  <c r="BN639" i="1"/>
  <c r="BL640" i="1"/>
  <c r="BN640" i="1"/>
  <c r="BL641" i="1"/>
  <c r="BN641" i="1"/>
  <c r="BL642" i="1"/>
  <c r="BN642" i="1"/>
  <c r="BL643" i="1"/>
  <c r="BN643" i="1"/>
  <c r="BL644" i="1"/>
  <c r="BN644" i="1"/>
  <c r="BL645" i="1"/>
  <c r="BN645" i="1"/>
  <c r="BL646" i="1"/>
  <c r="BN646" i="1"/>
  <c r="BL647" i="1"/>
  <c r="BN647" i="1"/>
  <c r="BL648" i="1"/>
  <c r="BN648" i="1"/>
  <c r="BL649" i="1"/>
  <c r="BN649" i="1"/>
  <c r="BL650" i="1"/>
  <c r="BN650" i="1"/>
  <c r="BL651" i="1"/>
  <c r="BN651" i="1"/>
  <c r="BL652" i="1"/>
  <c r="BN652" i="1"/>
  <c r="BL653" i="1"/>
  <c r="BN653" i="1"/>
  <c r="BL654" i="1"/>
  <c r="BN654" i="1"/>
  <c r="BL655" i="1"/>
  <c r="BN655" i="1"/>
  <c r="BL656" i="1"/>
  <c r="BN656" i="1"/>
  <c r="BL657" i="1"/>
  <c r="BN657" i="1"/>
  <c r="BL658" i="1"/>
  <c r="BN658" i="1"/>
  <c r="BL659" i="1"/>
  <c r="BN659" i="1"/>
  <c r="BL660" i="1"/>
  <c r="BN660" i="1"/>
  <c r="BL661" i="1"/>
  <c r="BN661" i="1"/>
  <c r="BL662" i="1"/>
  <c r="BN662" i="1"/>
  <c r="BL663" i="1"/>
  <c r="BN663" i="1"/>
  <c r="BL664" i="1"/>
  <c r="BN664" i="1"/>
  <c r="BL665" i="1"/>
  <c r="BN665" i="1"/>
  <c r="BL666" i="1"/>
  <c r="BN666" i="1"/>
  <c r="BL667" i="1"/>
  <c r="BN667" i="1"/>
  <c r="BL668" i="1"/>
  <c r="BN668" i="1"/>
  <c r="BL669" i="1"/>
  <c r="BN669" i="1"/>
  <c r="BL670" i="1"/>
  <c r="BN670" i="1"/>
  <c r="BL671" i="1"/>
  <c r="BN671" i="1"/>
  <c r="BL672" i="1"/>
  <c r="BN672" i="1"/>
  <c r="BL673" i="1"/>
  <c r="BN673" i="1"/>
  <c r="BL674" i="1"/>
  <c r="BN674" i="1"/>
  <c r="BL675" i="1"/>
  <c r="BN675" i="1"/>
  <c r="BL676" i="1"/>
  <c r="BN676" i="1"/>
  <c r="BL677" i="1"/>
  <c r="BN677" i="1"/>
  <c r="BL678" i="1"/>
  <c r="BN678" i="1"/>
  <c r="BL679" i="1"/>
  <c r="BN679" i="1"/>
  <c r="BL680" i="1"/>
  <c r="BN680" i="1"/>
  <c r="BL681" i="1"/>
  <c r="BN681" i="1"/>
  <c r="BL682" i="1"/>
  <c r="BN682" i="1"/>
  <c r="BL683" i="1"/>
  <c r="BN683" i="1"/>
  <c r="BL684" i="1"/>
  <c r="BN684" i="1"/>
  <c r="BL685" i="1"/>
  <c r="BN685" i="1"/>
  <c r="BL686" i="1"/>
  <c r="BN686" i="1"/>
  <c r="BL687" i="1"/>
  <c r="BN687" i="1"/>
  <c r="BL688" i="1"/>
  <c r="BN688" i="1"/>
  <c r="BL689" i="1"/>
  <c r="BN689" i="1"/>
  <c r="BL690" i="1"/>
  <c r="BN690" i="1"/>
  <c r="BL691" i="1"/>
  <c r="BN691" i="1"/>
  <c r="BL692" i="1"/>
  <c r="BN692" i="1"/>
  <c r="BL693" i="1"/>
  <c r="BN693" i="1"/>
  <c r="BL694" i="1"/>
  <c r="BN694" i="1"/>
  <c r="BL695" i="1"/>
  <c r="BN695" i="1"/>
  <c r="BL696" i="1"/>
  <c r="BN696" i="1"/>
  <c r="BL697" i="1"/>
  <c r="BN697" i="1"/>
  <c r="BL698" i="1"/>
  <c r="BN698" i="1"/>
  <c r="BL699" i="1"/>
  <c r="BN699" i="1"/>
  <c r="BL700" i="1"/>
  <c r="BN700" i="1"/>
  <c r="BL701" i="1"/>
  <c r="BN701" i="1"/>
  <c r="BL702" i="1"/>
  <c r="BN702" i="1"/>
  <c r="BL703" i="1"/>
  <c r="BN703" i="1"/>
  <c r="BL704" i="1"/>
  <c r="BN704" i="1"/>
  <c r="BL705" i="1"/>
  <c r="BN705" i="1"/>
  <c r="BL706" i="1"/>
  <c r="BN706" i="1"/>
  <c r="BL707" i="1"/>
  <c r="BN707" i="1"/>
  <c r="BL708" i="1"/>
  <c r="BN708" i="1"/>
  <c r="BL709" i="1"/>
  <c r="BN709" i="1"/>
  <c r="BL710" i="1"/>
  <c r="BN710" i="1"/>
  <c r="BL711" i="1"/>
  <c r="BN711" i="1"/>
  <c r="BL712" i="1"/>
  <c r="BN712" i="1"/>
  <c r="BL713" i="1"/>
  <c r="BN713" i="1"/>
  <c r="BL714" i="1"/>
  <c r="BN714" i="1"/>
  <c r="BL715" i="1"/>
  <c r="BN715" i="1"/>
  <c r="BL716" i="1"/>
  <c r="BN716" i="1"/>
  <c r="BL717" i="1"/>
  <c r="BN717" i="1"/>
  <c r="BL718" i="1"/>
  <c r="BN718" i="1"/>
  <c r="BL719" i="1"/>
  <c r="BN719" i="1"/>
  <c r="BL720" i="1"/>
  <c r="BN720" i="1"/>
  <c r="BL721" i="1"/>
  <c r="BN721" i="1"/>
  <c r="BL722" i="1"/>
  <c r="BN722" i="1"/>
  <c r="BL723" i="1"/>
  <c r="BN723" i="1"/>
  <c r="BL724" i="1"/>
  <c r="BN724" i="1"/>
  <c r="BL725" i="1"/>
  <c r="BN725" i="1"/>
  <c r="BL726" i="1"/>
  <c r="BN726" i="1"/>
  <c r="BL727" i="1"/>
  <c r="BN727" i="1"/>
  <c r="BL728" i="1"/>
  <c r="BN728" i="1"/>
  <c r="BL729" i="1"/>
  <c r="BN729" i="1"/>
  <c r="BL730" i="1"/>
  <c r="BN730" i="1"/>
  <c r="BL731" i="1"/>
  <c r="BN731" i="1"/>
  <c r="BL732" i="1"/>
  <c r="BN732" i="1"/>
  <c r="BL733" i="1"/>
  <c r="BN733" i="1"/>
  <c r="BL734" i="1"/>
  <c r="BN734" i="1"/>
  <c r="BL735" i="1"/>
  <c r="BN735" i="1"/>
  <c r="BL736" i="1"/>
  <c r="BN736" i="1"/>
  <c r="BL737" i="1"/>
  <c r="BN737" i="1"/>
  <c r="BL738" i="1"/>
  <c r="BN738" i="1"/>
  <c r="BL739" i="1"/>
  <c r="BN739" i="1"/>
  <c r="BL740" i="1"/>
  <c r="BN740" i="1"/>
  <c r="BL741" i="1"/>
  <c r="BN741" i="1"/>
  <c r="BL742" i="1"/>
  <c r="BN742" i="1"/>
  <c r="BL743" i="1"/>
  <c r="BN743" i="1"/>
  <c r="BL744" i="1"/>
  <c r="BN744" i="1"/>
  <c r="BL745" i="1"/>
  <c r="BN745" i="1"/>
  <c r="BL746" i="1"/>
  <c r="BN746" i="1"/>
  <c r="BL747" i="1"/>
  <c r="BN747" i="1"/>
  <c r="BL748" i="1"/>
  <c r="BN748" i="1"/>
  <c r="BL749" i="1"/>
  <c r="BN749" i="1"/>
  <c r="BL750" i="1"/>
  <c r="BN750" i="1"/>
  <c r="BL751" i="1"/>
  <c r="BN751" i="1"/>
  <c r="BL752" i="1"/>
  <c r="BN752" i="1"/>
  <c r="BL753" i="1"/>
  <c r="BN753" i="1"/>
  <c r="BL754" i="1"/>
  <c r="BN754" i="1"/>
  <c r="BL755" i="1"/>
  <c r="BN755" i="1"/>
  <c r="BL756" i="1"/>
  <c r="BN756" i="1"/>
  <c r="BL757" i="1"/>
  <c r="BN757" i="1"/>
  <c r="BL758" i="1"/>
  <c r="BN758" i="1"/>
  <c r="BL759" i="1"/>
  <c r="BN759" i="1"/>
  <c r="BL760" i="1"/>
  <c r="BN760" i="1"/>
  <c r="BL761" i="1"/>
  <c r="BN761" i="1"/>
  <c r="BL762" i="1"/>
  <c r="BN762" i="1"/>
  <c r="BL763" i="1"/>
  <c r="BN763" i="1"/>
  <c r="BL764" i="1"/>
  <c r="BN764" i="1"/>
  <c r="BL765" i="1"/>
  <c r="BN765" i="1"/>
  <c r="BL766" i="1"/>
  <c r="BN766" i="1"/>
  <c r="BL767" i="1"/>
  <c r="BN767" i="1"/>
  <c r="BL768" i="1"/>
  <c r="BN768" i="1"/>
  <c r="BL769" i="1"/>
  <c r="BN769" i="1"/>
  <c r="BL770" i="1"/>
  <c r="BN770" i="1"/>
  <c r="BL771" i="1"/>
  <c r="BN771" i="1"/>
  <c r="BL772" i="1"/>
  <c r="BN772" i="1"/>
  <c r="BL773" i="1"/>
  <c r="BN773" i="1"/>
  <c r="BL774" i="1"/>
  <c r="BN774" i="1"/>
  <c r="BL775" i="1"/>
  <c r="BN775" i="1"/>
  <c r="BL776" i="1"/>
  <c r="BN776" i="1"/>
  <c r="BL777" i="1"/>
  <c r="BN777" i="1"/>
  <c r="BL778" i="1"/>
  <c r="BN778" i="1"/>
  <c r="BL779" i="1"/>
  <c r="BN779" i="1"/>
  <c r="BL780" i="1"/>
  <c r="BN780" i="1"/>
  <c r="BL781" i="1"/>
  <c r="BN781" i="1"/>
  <c r="BL782" i="1"/>
  <c r="BN782" i="1"/>
  <c r="BL783" i="1"/>
  <c r="BN783" i="1"/>
  <c r="BL784" i="1"/>
  <c r="BN784" i="1"/>
  <c r="BL785" i="1"/>
  <c r="BN785" i="1"/>
  <c r="BL786" i="1"/>
  <c r="BN786" i="1"/>
  <c r="BL787" i="1"/>
  <c r="BN787" i="1"/>
  <c r="BL788" i="1"/>
  <c r="BN788" i="1"/>
  <c r="BL789" i="1"/>
  <c r="BN789" i="1"/>
  <c r="BL790" i="1"/>
  <c r="BN790" i="1"/>
  <c r="BL791" i="1"/>
  <c r="BN791" i="1"/>
  <c r="BL792" i="1"/>
  <c r="BN792" i="1"/>
  <c r="BL793" i="1"/>
  <c r="BN793" i="1"/>
  <c r="BL794" i="1"/>
  <c r="BN794" i="1"/>
  <c r="BL795" i="1"/>
  <c r="BN795" i="1"/>
  <c r="BL796" i="1"/>
  <c r="BN796" i="1"/>
  <c r="BL797" i="1"/>
  <c r="BN797" i="1"/>
  <c r="BL798" i="1"/>
  <c r="BN798" i="1"/>
  <c r="BL799" i="1"/>
  <c r="BN799" i="1"/>
  <c r="BL800" i="1"/>
  <c r="BN800" i="1"/>
  <c r="BL801" i="1"/>
  <c r="BN801" i="1"/>
  <c r="BL802" i="1"/>
  <c r="BN802" i="1"/>
  <c r="BL803" i="1"/>
  <c r="BN803" i="1"/>
  <c r="BL804" i="1"/>
  <c r="BN804" i="1"/>
  <c r="BL805" i="1"/>
  <c r="BN805" i="1"/>
  <c r="BL806" i="1"/>
  <c r="BN806" i="1"/>
  <c r="BL807" i="1"/>
  <c r="BN807" i="1"/>
  <c r="BL808" i="1"/>
  <c r="BN808" i="1"/>
  <c r="BL809" i="1"/>
  <c r="BN809" i="1"/>
  <c r="BL810" i="1"/>
  <c r="BN810" i="1"/>
  <c r="BL811" i="1"/>
  <c r="BN811" i="1"/>
  <c r="BL812" i="1"/>
  <c r="BN812" i="1"/>
  <c r="BL813" i="1"/>
  <c r="BN813" i="1"/>
  <c r="BL814" i="1"/>
  <c r="BN814" i="1"/>
  <c r="BL815" i="1"/>
  <c r="BN815" i="1"/>
  <c r="BL816" i="1"/>
  <c r="BN816" i="1"/>
  <c r="BL817" i="1"/>
  <c r="BN817" i="1"/>
  <c r="BL818" i="1"/>
  <c r="BN818" i="1"/>
  <c r="BL819" i="1"/>
  <c r="BN819" i="1"/>
  <c r="BL820" i="1"/>
  <c r="BN820" i="1"/>
  <c r="BL821" i="1"/>
  <c r="BN821" i="1"/>
  <c r="BL822" i="1"/>
  <c r="BN822" i="1"/>
  <c r="BL823" i="1"/>
  <c r="BN823" i="1"/>
  <c r="BL824" i="1"/>
  <c r="BN824" i="1"/>
  <c r="BL825" i="1"/>
  <c r="BN825" i="1"/>
  <c r="BL826" i="1"/>
  <c r="BN826" i="1"/>
  <c r="BL827" i="1"/>
  <c r="BN827" i="1"/>
  <c r="BL828" i="1"/>
  <c r="BN828" i="1"/>
  <c r="BL829" i="1"/>
  <c r="BN829" i="1"/>
  <c r="BL830" i="1"/>
  <c r="BN830" i="1"/>
  <c r="BL831" i="1"/>
  <c r="BN831" i="1"/>
  <c r="BL832" i="1"/>
  <c r="BN832" i="1"/>
  <c r="BL833" i="1"/>
  <c r="BN833" i="1"/>
  <c r="BL834" i="1"/>
  <c r="BN834" i="1"/>
  <c r="BL835" i="1"/>
  <c r="BN835" i="1"/>
  <c r="BL836" i="1"/>
  <c r="BN836" i="1"/>
  <c r="BL837" i="1"/>
  <c r="BN837" i="1"/>
  <c r="BL838" i="1"/>
  <c r="BN838" i="1"/>
  <c r="BL839" i="1"/>
  <c r="BN839" i="1"/>
  <c r="BL840" i="1"/>
  <c r="BN840" i="1"/>
  <c r="BL841" i="1"/>
  <c r="BN841" i="1"/>
  <c r="BL842" i="1"/>
  <c r="BN842" i="1"/>
  <c r="BL843" i="1"/>
  <c r="BN843" i="1"/>
  <c r="BL844" i="1"/>
  <c r="BN844" i="1"/>
  <c r="BL845" i="1"/>
  <c r="BN845" i="1"/>
  <c r="BL846" i="1"/>
  <c r="BN846" i="1"/>
  <c r="BL847" i="1"/>
  <c r="BN847" i="1"/>
  <c r="BL848" i="1"/>
  <c r="BN848" i="1"/>
  <c r="BL849" i="1"/>
  <c r="BN849" i="1"/>
  <c r="BL850" i="1"/>
  <c r="BN850" i="1"/>
  <c r="BL851" i="1"/>
  <c r="BN851" i="1"/>
  <c r="BL852" i="1"/>
  <c r="BN852" i="1"/>
  <c r="BL853" i="1"/>
  <c r="BN853" i="1"/>
  <c r="BL854" i="1"/>
  <c r="BN854" i="1"/>
  <c r="BL855" i="1"/>
  <c r="BN855" i="1"/>
  <c r="BL856" i="1"/>
  <c r="BN856" i="1"/>
  <c r="BL857" i="1"/>
  <c r="BN857" i="1"/>
  <c r="BL858" i="1"/>
  <c r="BN858" i="1"/>
  <c r="BL859" i="1"/>
  <c r="BN859" i="1"/>
  <c r="BL860" i="1"/>
  <c r="BN860" i="1"/>
  <c r="BL861" i="1"/>
  <c r="BN861" i="1"/>
  <c r="BL862" i="1"/>
  <c r="BN862" i="1"/>
  <c r="BL863" i="1"/>
  <c r="BN863" i="1"/>
  <c r="BL864" i="1"/>
  <c r="BN864" i="1"/>
  <c r="BL865" i="1"/>
  <c r="BN865" i="1"/>
  <c r="BL866" i="1"/>
  <c r="BN866" i="1"/>
  <c r="BL867" i="1"/>
  <c r="BN867" i="1"/>
  <c r="BL868" i="1"/>
  <c r="BN868" i="1"/>
  <c r="BL869" i="1"/>
  <c r="BN869" i="1"/>
  <c r="BL870" i="1"/>
  <c r="BN870" i="1"/>
  <c r="BL871" i="1"/>
  <c r="BN871" i="1"/>
  <c r="BL872" i="1"/>
  <c r="BN872" i="1"/>
  <c r="BL873" i="1"/>
  <c r="BN873" i="1"/>
  <c r="BL874" i="1"/>
  <c r="BN874" i="1"/>
  <c r="BL875" i="1"/>
  <c r="BN875" i="1"/>
  <c r="BL876" i="1"/>
  <c r="BN876" i="1"/>
  <c r="BL877" i="1"/>
  <c r="BN877" i="1"/>
  <c r="BL878" i="1"/>
  <c r="BN878" i="1"/>
  <c r="BL879" i="1"/>
  <c r="BN879" i="1"/>
  <c r="BL880" i="1"/>
  <c r="BN880" i="1"/>
  <c r="BL881" i="1"/>
  <c r="BN881" i="1"/>
  <c r="BL882" i="1"/>
  <c r="BN882" i="1"/>
  <c r="BL883" i="1"/>
  <c r="BN883" i="1"/>
  <c r="BL884" i="1"/>
  <c r="BN884" i="1"/>
  <c r="BL885" i="1"/>
  <c r="BN885" i="1"/>
  <c r="BL886" i="1"/>
  <c r="BN886" i="1"/>
  <c r="BL887" i="1"/>
  <c r="BN887" i="1"/>
  <c r="BL888" i="1"/>
  <c r="BN888" i="1"/>
  <c r="BL889" i="1"/>
  <c r="BN889" i="1"/>
  <c r="BL890" i="1"/>
  <c r="BN890" i="1"/>
  <c r="BL891" i="1"/>
  <c r="BN891" i="1"/>
  <c r="BL892" i="1"/>
  <c r="BN892" i="1"/>
  <c r="BL893" i="1"/>
  <c r="BN893" i="1"/>
  <c r="BL894" i="1"/>
  <c r="BN894" i="1"/>
  <c r="BL895" i="1"/>
  <c r="BN895" i="1"/>
  <c r="BL896" i="1"/>
  <c r="BN896" i="1"/>
  <c r="BL897" i="1"/>
  <c r="BN897" i="1"/>
  <c r="BL898" i="1"/>
  <c r="BN898" i="1"/>
  <c r="BL899" i="1"/>
  <c r="BN899" i="1"/>
  <c r="BL900" i="1"/>
  <c r="BN900" i="1"/>
  <c r="BL901" i="1"/>
  <c r="BN901" i="1"/>
  <c r="BL902" i="1"/>
  <c r="BN902" i="1"/>
  <c r="BL903" i="1"/>
  <c r="BN903" i="1"/>
  <c r="BL904" i="1"/>
  <c r="BN904" i="1"/>
  <c r="BL905" i="1"/>
  <c r="BN905" i="1"/>
  <c r="BL906" i="1"/>
  <c r="BN906" i="1"/>
  <c r="BL907" i="1"/>
  <c r="BN907" i="1"/>
  <c r="BL908" i="1"/>
  <c r="BN908" i="1"/>
  <c r="BL909" i="1"/>
  <c r="BN909" i="1"/>
  <c r="BL910" i="1"/>
  <c r="BN910" i="1"/>
  <c r="BL911" i="1"/>
  <c r="BN911" i="1"/>
  <c r="BL912" i="1"/>
  <c r="BN912" i="1"/>
  <c r="BL913" i="1"/>
  <c r="BN913" i="1"/>
  <c r="BL914" i="1"/>
  <c r="BN914" i="1"/>
  <c r="BL915" i="1"/>
  <c r="BN915" i="1"/>
  <c r="BL916" i="1"/>
  <c r="BN916" i="1"/>
  <c r="BL917" i="1"/>
  <c r="BN917" i="1"/>
  <c r="BL918" i="1"/>
  <c r="BN918" i="1"/>
  <c r="BL919" i="1"/>
  <c r="BN919" i="1"/>
  <c r="BL920" i="1"/>
  <c r="BN920" i="1"/>
  <c r="BL921" i="1"/>
  <c r="BN921" i="1"/>
  <c r="BL922" i="1"/>
  <c r="BN922" i="1"/>
  <c r="BL923" i="1"/>
  <c r="BN923" i="1"/>
  <c r="BL924" i="1"/>
  <c r="BN924" i="1"/>
  <c r="BL925" i="1"/>
  <c r="BN925" i="1"/>
  <c r="BL926" i="1"/>
  <c r="BN926" i="1"/>
  <c r="BL927" i="1"/>
  <c r="BN927" i="1"/>
  <c r="BL928" i="1"/>
  <c r="BN928" i="1"/>
  <c r="BL929" i="1"/>
  <c r="BN929" i="1"/>
  <c r="BL930" i="1"/>
  <c r="BN930" i="1"/>
  <c r="BL931" i="1"/>
  <c r="BN931" i="1"/>
  <c r="BL932" i="1"/>
  <c r="BN932" i="1"/>
  <c r="BL933" i="1"/>
  <c r="BN933" i="1"/>
  <c r="BL934" i="1"/>
  <c r="BN934" i="1"/>
  <c r="BL935" i="1"/>
  <c r="BN935" i="1"/>
  <c r="BL936" i="1"/>
  <c r="BN936" i="1"/>
  <c r="BL937" i="1"/>
  <c r="BN937" i="1"/>
  <c r="BL938" i="1"/>
  <c r="BN938" i="1"/>
  <c r="BL939" i="1"/>
  <c r="BN939" i="1"/>
  <c r="BL940" i="1"/>
  <c r="BN940" i="1"/>
  <c r="BL941" i="1"/>
  <c r="BN941" i="1"/>
  <c r="BL942" i="1"/>
  <c r="BN942" i="1"/>
  <c r="BL943" i="1"/>
  <c r="BN943" i="1"/>
  <c r="BL944" i="1"/>
  <c r="BN944" i="1"/>
  <c r="BL945" i="1"/>
  <c r="BN945" i="1"/>
  <c r="BL946" i="1"/>
  <c r="BN946" i="1"/>
  <c r="BL947" i="1"/>
  <c r="BN947" i="1"/>
  <c r="BL948" i="1"/>
  <c r="BN948" i="1"/>
  <c r="BL949" i="1"/>
  <c r="BN949" i="1"/>
  <c r="BL950" i="1"/>
  <c r="BN950" i="1"/>
  <c r="BL951" i="1"/>
  <c r="BN951" i="1"/>
  <c r="BL952" i="1"/>
  <c r="BN952" i="1"/>
  <c r="BL953" i="1"/>
  <c r="BN953" i="1"/>
  <c r="BL954" i="1"/>
  <c r="BN954" i="1"/>
  <c r="BL955" i="1"/>
  <c r="BN955" i="1"/>
  <c r="BL956" i="1"/>
  <c r="BN956" i="1"/>
  <c r="BL957" i="1"/>
  <c r="BN957" i="1"/>
  <c r="BL958" i="1"/>
  <c r="BN958" i="1"/>
  <c r="BL959" i="1"/>
  <c r="BN959" i="1"/>
  <c r="BL960" i="1"/>
  <c r="BN960" i="1"/>
  <c r="BL961" i="1"/>
  <c r="BN961" i="1"/>
  <c r="BL962" i="1"/>
  <c r="BN962" i="1"/>
  <c r="BL963" i="1"/>
  <c r="BN963" i="1"/>
  <c r="BL964" i="1"/>
  <c r="BN964" i="1"/>
  <c r="BL965" i="1"/>
  <c r="BN965" i="1"/>
  <c r="BL966" i="1"/>
  <c r="BN966" i="1"/>
  <c r="BL967" i="1"/>
  <c r="BN967" i="1"/>
  <c r="BL968" i="1"/>
  <c r="BN968" i="1"/>
  <c r="BL969" i="1"/>
  <c r="BN969" i="1"/>
  <c r="BL970" i="1"/>
  <c r="BN970" i="1"/>
  <c r="BL971" i="1"/>
  <c r="BN971" i="1"/>
  <c r="BL972" i="1"/>
  <c r="BN972" i="1"/>
  <c r="BL973" i="1"/>
  <c r="BN973" i="1"/>
  <c r="BL974" i="1"/>
  <c r="BN974" i="1"/>
  <c r="BL975" i="1"/>
  <c r="BN975" i="1"/>
  <c r="BL976" i="1"/>
  <c r="BN976" i="1"/>
  <c r="BL977" i="1"/>
  <c r="BN977" i="1"/>
  <c r="BL978" i="1"/>
  <c r="BN978" i="1"/>
  <c r="BL979" i="1"/>
  <c r="BN979" i="1"/>
  <c r="BL980" i="1"/>
  <c r="BN980" i="1"/>
  <c r="BL981" i="1"/>
  <c r="BN981" i="1"/>
  <c r="BL982" i="1"/>
  <c r="BN982" i="1"/>
  <c r="BL983" i="1"/>
  <c r="BN983" i="1"/>
  <c r="BL984" i="1"/>
  <c r="BN984" i="1"/>
  <c r="BL985" i="1"/>
  <c r="BN985" i="1"/>
  <c r="BL986" i="1"/>
  <c r="BN986" i="1"/>
  <c r="BL987" i="1"/>
  <c r="BN987" i="1"/>
  <c r="BL988" i="1"/>
  <c r="BN988" i="1"/>
  <c r="BL989" i="1"/>
  <c r="BN989" i="1"/>
  <c r="BL990" i="1"/>
  <c r="BN990" i="1"/>
  <c r="BL991" i="1"/>
  <c r="BN991" i="1"/>
  <c r="BL992" i="1"/>
  <c r="BN992" i="1"/>
  <c r="BL993" i="1"/>
  <c r="BN993" i="1"/>
  <c r="BL994" i="1"/>
  <c r="BN994" i="1"/>
  <c r="BL995" i="1"/>
  <c r="BN995" i="1"/>
  <c r="BL996" i="1"/>
  <c r="BN996" i="1"/>
  <c r="BL997" i="1"/>
  <c r="BN997" i="1"/>
  <c r="BL998" i="1"/>
  <c r="BN998" i="1"/>
  <c r="BL999" i="1"/>
  <c r="BN999" i="1"/>
  <c r="BL1000" i="1"/>
  <c r="BN1000" i="1"/>
  <c r="BL1001" i="1"/>
  <c r="BN1001" i="1"/>
  <c r="BL1002" i="1"/>
  <c r="BN1002" i="1"/>
  <c r="BL1003" i="1"/>
  <c r="BN1003" i="1"/>
  <c r="BL1004" i="1"/>
  <c r="BN1004" i="1"/>
  <c r="BL1005" i="1"/>
  <c r="BN1005" i="1"/>
  <c r="BL1006" i="1"/>
  <c r="BN1006" i="1"/>
  <c r="BL1007" i="1"/>
  <c r="BN1007" i="1"/>
  <c r="BL1008" i="1"/>
  <c r="BN1008" i="1"/>
  <c r="BL1009" i="1"/>
  <c r="BN1009" i="1"/>
  <c r="BL1010" i="1"/>
  <c r="BN1010" i="1"/>
  <c r="BL1011" i="1"/>
  <c r="BN1011" i="1"/>
  <c r="BL1012" i="1"/>
  <c r="BN1012" i="1"/>
  <c r="BL1013" i="1"/>
  <c r="BN1013" i="1"/>
  <c r="BL1014" i="1"/>
  <c r="BN1014" i="1"/>
  <c r="BL1015" i="1"/>
  <c r="BN1015" i="1"/>
  <c r="BL1016" i="1"/>
  <c r="BN1016" i="1"/>
  <c r="BL1017" i="1"/>
  <c r="BN1017" i="1"/>
  <c r="BL1018" i="1"/>
  <c r="BN1018" i="1"/>
  <c r="BL1019" i="1"/>
  <c r="BN1019" i="1"/>
  <c r="BL1020" i="1"/>
  <c r="BN1020" i="1"/>
  <c r="BL1021" i="1"/>
  <c r="BN1021" i="1"/>
  <c r="BL1022" i="1"/>
  <c r="BN1022" i="1"/>
  <c r="BL1023" i="1"/>
  <c r="BN1023" i="1"/>
  <c r="BL1024" i="1"/>
  <c r="BN1024" i="1"/>
  <c r="BL1025" i="1"/>
  <c r="BN1025" i="1"/>
  <c r="BL1026" i="1"/>
  <c r="BN1026" i="1"/>
  <c r="BL1027" i="1"/>
  <c r="BN1027" i="1"/>
  <c r="BL1028" i="1"/>
  <c r="BN1028" i="1"/>
  <c r="BL1029" i="1"/>
  <c r="BN1029" i="1"/>
  <c r="BL1030" i="1"/>
  <c r="BN1030" i="1"/>
  <c r="BL1031" i="1"/>
  <c r="BN1031" i="1"/>
  <c r="BL1032" i="1"/>
  <c r="BN1032" i="1"/>
  <c r="BL1033" i="1"/>
  <c r="BN1033" i="1"/>
  <c r="BL1034" i="1"/>
  <c r="BN1034" i="1"/>
  <c r="BL1035" i="1"/>
  <c r="BN1035" i="1"/>
  <c r="BL1036" i="1"/>
  <c r="BN1036" i="1"/>
  <c r="BL1037" i="1"/>
  <c r="BN1037" i="1"/>
  <c r="BL1038" i="1"/>
  <c r="BN1038" i="1"/>
  <c r="BL1039" i="1"/>
  <c r="BN1039" i="1"/>
  <c r="BL1040" i="1"/>
  <c r="BN1040" i="1"/>
  <c r="BL1041" i="1"/>
  <c r="BN1041" i="1"/>
  <c r="BL1042" i="1"/>
  <c r="BN1042" i="1"/>
  <c r="BL1043" i="1"/>
  <c r="BN1043" i="1"/>
  <c r="BL1044" i="1"/>
  <c r="BN1044" i="1"/>
  <c r="BL1045" i="1"/>
  <c r="BN1045" i="1"/>
  <c r="BL1046" i="1"/>
  <c r="BN1046" i="1"/>
  <c r="BL1047" i="1"/>
  <c r="BN1047" i="1"/>
  <c r="BL1048" i="1"/>
  <c r="BN1048" i="1"/>
  <c r="BL1049" i="1"/>
  <c r="BN1049" i="1"/>
  <c r="BL1050" i="1"/>
  <c r="BN1050" i="1"/>
  <c r="BL1051" i="1"/>
  <c r="BN1051" i="1"/>
  <c r="BL1052" i="1"/>
  <c r="BN1052" i="1"/>
  <c r="BL1053" i="1"/>
  <c r="BN1053" i="1"/>
  <c r="BL1054" i="1"/>
  <c r="BN1054" i="1"/>
  <c r="BL1055" i="1"/>
  <c r="BN1055" i="1"/>
  <c r="BL1056" i="1"/>
  <c r="BN1056" i="1"/>
  <c r="BL1057" i="1"/>
  <c r="BN1057" i="1"/>
  <c r="BL1058" i="1"/>
  <c r="BN1058" i="1"/>
  <c r="BL1059" i="1"/>
  <c r="BN1059" i="1"/>
  <c r="BL1060" i="1"/>
  <c r="BN1060" i="1"/>
  <c r="BL1061" i="1"/>
  <c r="BN1061" i="1"/>
  <c r="BL1062" i="1"/>
  <c r="BN1062" i="1"/>
  <c r="BL1063" i="1"/>
  <c r="BN1063" i="1"/>
  <c r="BL1064" i="1"/>
  <c r="BN1064" i="1"/>
  <c r="BL1065" i="1"/>
  <c r="BN1065" i="1"/>
  <c r="BL1066" i="1"/>
  <c r="BN1066" i="1"/>
  <c r="BL1067" i="1"/>
  <c r="BN1067" i="1"/>
  <c r="BL1068" i="1"/>
  <c r="BN1068" i="1"/>
  <c r="BL1069" i="1"/>
  <c r="BN1069" i="1"/>
  <c r="BL1070" i="1"/>
  <c r="BN1070" i="1"/>
  <c r="BL1071" i="1"/>
  <c r="BN1071" i="1"/>
  <c r="BL1072" i="1"/>
  <c r="BN1072" i="1"/>
  <c r="BL1073" i="1"/>
  <c r="BN1073" i="1"/>
  <c r="BL1074" i="1"/>
  <c r="BN1074" i="1"/>
  <c r="BL1075" i="1"/>
  <c r="BN1075" i="1"/>
  <c r="BL1076" i="1"/>
  <c r="BN1076" i="1"/>
  <c r="BL1077" i="1"/>
  <c r="BN1077" i="1"/>
  <c r="BL1078" i="1"/>
  <c r="BN1078" i="1"/>
  <c r="BL1079" i="1"/>
  <c r="BN1079" i="1"/>
  <c r="BL1080" i="1"/>
  <c r="BN1080" i="1"/>
  <c r="BL1081" i="1"/>
  <c r="BN1081" i="1"/>
  <c r="BL1082" i="1"/>
  <c r="BN1082" i="1"/>
  <c r="BL1083" i="1"/>
  <c r="BN1083" i="1"/>
  <c r="BL1084" i="1"/>
  <c r="BN1084" i="1"/>
  <c r="BL1085" i="1"/>
  <c r="BN1085" i="1"/>
  <c r="BL1086" i="1"/>
  <c r="BN1086" i="1"/>
  <c r="BL1087" i="1"/>
  <c r="BN1087" i="1"/>
  <c r="BL1088" i="1"/>
  <c r="BN1088" i="1"/>
  <c r="BL1089" i="1"/>
  <c r="BN1089" i="1"/>
  <c r="BL1090" i="1"/>
  <c r="BN1090" i="1"/>
  <c r="BL1091" i="1"/>
  <c r="BN1091" i="1"/>
  <c r="BL1092" i="1"/>
  <c r="BN1092" i="1"/>
  <c r="BL1093" i="1"/>
  <c r="BN1093" i="1"/>
  <c r="BL1094" i="1"/>
  <c r="BN1094" i="1"/>
  <c r="BL1095" i="1"/>
  <c r="BN1095" i="1"/>
  <c r="BL1096" i="1"/>
  <c r="BN1096" i="1"/>
  <c r="BL1097" i="1"/>
  <c r="BN1097" i="1"/>
  <c r="BL1098" i="1"/>
  <c r="BN1098" i="1"/>
  <c r="BL1099" i="1"/>
  <c r="BN1099" i="1"/>
  <c r="BL1100" i="1"/>
  <c r="BN1100" i="1"/>
  <c r="BL1101" i="1"/>
  <c r="BN1101" i="1"/>
  <c r="BL1102" i="1"/>
  <c r="BN1102" i="1"/>
</calcChain>
</file>

<file path=xl/sharedStrings.xml><?xml version="1.0" encoding="utf-8"?>
<sst xmlns="http://schemas.openxmlformats.org/spreadsheetml/2006/main" count="46285" uniqueCount="2621">
  <si>
    <t>Manufacturer</t>
  </si>
  <si>
    <t>Brand</t>
  </si>
  <si>
    <t>Part# (SKU)</t>
  </si>
  <si>
    <t>Parent Part# (SKU)</t>
  </si>
  <si>
    <t>UPC</t>
  </si>
  <si>
    <t>Detailed Description</t>
  </si>
  <si>
    <t>Product Type</t>
  </si>
  <si>
    <t>Family/Collection</t>
  </si>
  <si>
    <t>Location Rating</t>
  </si>
  <si>
    <t>Country of Manufacture</t>
  </si>
  <si>
    <t>Listing Certifications</t>
  </si>
  <si>
    <t>Body Frame Finish/Color</t>
  </si>
  <si>
    <t>Body Frame Material</t>
  </si>
  <si>
    <t>Shade/Diffuser Color</t>
  </si>
  <si>
    <t>Shade/Diffuser Material</t>
  </si>
  <si>
    <t>Length</t>
  </si>
  <si>
    <t>Width</t>
  </si>
  <si>
    <t>Height</t>
  </si>
  <si>
    <t>Min Height</t>
  </si>
  <si>
    <t>Max Height</t>
  </si>
  <si>
    <t>Diameter</t>
  </si>
  <si>
    <t>Extension/Projection</t>
  </si>
  <si>
    <t>Fixture Weight</t>
  </si>
  <si>
    <t>Bulb QTY</t>
  </si>
  <si>
    <t>Bulb Wattage</t>
  </si>
  <si>
    <t>Bulb Shape</t>
  </si>
  <si>
    <t>LED Full Fixture Wattage</t>
  </si>
  <si>
    <t>Base/Module</t>
  </si>
  <si>
    <t>Lamp Type</t>
  </si>
  <si>
    <t>Lamp Inclusion</t>
  </si>
  <si>
    <t>Voltage</t>
  </si>
  <si>
    <t>Ship Length_1</t>
  </si>
  <si>
    <t>Ship Width_1</t>
  </si>
  <si>
    <t>Ship Height_1</t>
  </si>
  <si>
    <t>Ship Weight_1</t>
  </si>
  <si>
    <t>Ship Length_2</t>
  </si>
  <si>
    <t>Ship Width_2</t>
  </si>
  <si>
    <t>Ship Height_2</t>
  </si>
  <si>
    <t>Ship Weight_2</t>
  </si>
  <si>
    <t>Ship Type</t>
  </si>
  <si>
    <t>Package Type</t>
  </si>
  <si>
    <t>Lead Time</t>
  </si>
  <si>
    <t>Warranty</t>
  </si>
  <si>
    <t>Image Available on FTP Website</t>
  </si>
  <si>
    <t>Installation/Orientation</t>
  </si>
  <si>
    <t>Switch Type</t>
  </si>
  <si>
    <t>Switch Location</t>
  </si>
  <si>
    <t>ADA (Wall)</t>
  </si>
  <si>
    <t>BP Width</t>
  </si>
  <si>
    <t>BP Height</t>
  </si>
  <si>
    <t>CP Width</t>
  </si>
  <si>
    <t>Base Width</t>
  </si>
  <si>
    <t>Chain</t>
  </si>
  <si>
    <t>Cable/Wire/Cord</t>
  </si>
  <si>
    <t>Stem/Rod</t>
  </si>
  <si>
    <t>LED Lumens</t>
  </si>
  <si>
    <t>LED CRI</t>
  </si>
  <si>
    <t>LED Color Temperature</t>
  </si>
  <si>
    <t>LED Compatible Dimmer Hardware</t>
  </si>
  <si>
    <t>Returnable</t>
  </si>
  <si>
    <t>Swatch Image 1</t>
  </si>
  <si>
    <t>Spec Sheet</t>
  </si>
  <si>
    <t>Installation/Assembly</t>
  </si>
  <si>
    <t>Web Link</t>
  </si>
  <si>
    <t>Energy Star</t>
  </si>
  <si>
    <t>Title 24</t>
  </si>
  <si>
    <t>Style</t>
  </si>
  <si>
    <t>Shade Top Length, Bottom Length</t>
  </si>
  <si>
    <t>Shade Top Width, Bottom Width</t>
  </si>
  <si>
    <t>Shade Height</t>
  </si>
  <si>
    <t>Video</t>
  </si>
  <si>
    <t>Intro Date</t>
  </si>
  <si>
    <t>MAX_HEIGHT</t>
  </si>
  <si>
    <t>MIN_HEIGHT</t>
  </si>
  <si>
    <t>WALL_ONLY_THIS_END_UP</t>
  </si>
  <si>
    <t>CARTON_3_HEIGHT</t>
  </si>
  <si>
    <t>CARTON_3_LENGTH</t>
  </si>
  <si>
    <t>CARTON_3_WIDTH</t>
  </si>
  <si>
    <t>CARTON_3_WEIGHT</t>
  </si>
  <si>
    <t>CARTONS_PER_UNIT</t>
  </si>
  <si>
    <t>CAT_PAGE</t>
  </si>
  <si>
    <t>DESIGNER</t>
  </si>
  <si>
    <t>DiscoDate</t>
  </si>
  <si>
    <t>FamilyRomanceText</t>
  </si>
  <si>
    <t>isimap</t>
  </si>
  <si>
    <t>ProductLine</t>
  </si>
  <si>
    <t>SellItem</t>
  </si>
  <si>
    <t>Status</t>
  </si>
  <si>
    <t>TruckOnly</t>
  </si>
  <si>
    <t>Hudson Valley Lighting</t>
  </si>
  <si>
    <t>Mitzi</t>
  </si>
  <si>
    <t>H101101-AGB</t>
  </si>
  <si>
    <t>H101101</t>
  </si>
  <si>
    <t>1 LIGHT WALL SCONCE</t>
  </si>
  <si>
    <t>Wall Sconce</t>
  </si>
  <si>
    <t>CORA</t>
  </si>
  <si>
    <t>Damp</t>
  </si>
  <si>
    <t>CN</t>
  </si>
  <si>
    <t>UL</t>
  </si>
  <si>
    <t>AGB</t>
  </si>
  <si>
    <t>Steel</t>
  </si>
  <si>
    <t>WHITE</t>
  </si>
  <si>
    <t>Glass</t>
  </si>
  <si>
    <t>E26 Medium Base</t>
  </si>
  <si>
    <t>N</t>
  </si>
  <si>
    <t>120 VAC</t>
  </si>
  <si>
    <t>UPS</t>
  </si>
  <si>
    <t>Box</t>
  </si>
  <si>
    <t>1-2 DAYS IF IN STOCK</t>
  </si>
  <si>
    <t>1 Year Limited Manufacturer</t>
  </si>
  <si>
    <t>ftp://ftp3.hudsonvalleylighting.com/</t>
  </si>
  <si>
    <t>Y</t>
  </si>
  <si>
    <t>N/A</t>
  </si>
  <si>
    <t>https://cdn.littmanbrands.com/all/images/texture_maps/AGB/ICON.PNG</t>
  </si>
  <si>
    <t>https://cdn.hvlgroup.com/mitzi/assembly_instructions/combo/,H101101,H101102,.pdf</t>
  </si>
  <si>
    <t>Everyday Modern</t>
  </si>
  <si>
    <t>0.00, 0.00</t>
  </si>
  <si>
    <t>2.75, 5.00</t>
  </si>
  <si>
    <t>FG</t>
  </si>
  <si>
    <t>Active</t>
  </si>
  <si>
    <t>H101101-OB</t>
  </si>
  <si>
    <t>OB</t>
  </si>
  <si>
    <t>https://cdn.littmanbrands.com/all/images/texture_maps/OB/ICON.PNG</t>
  </si>
  <si>
    <t>H101101-PN</t>
  </si>
  <si>
    <t>PN</t>
  </si>
  <si>
    <t>https://cdn.littmanbrands.com/all/images/texture_maps/PN/ICON.PNG</t>
  </si>
  <si>
    <t>H101102-AGB</t>
  </si>
  <si>
    <t>H101102</t>
  </si>
  <si>
    <t>2 LIGHT WALL SCONCE</t>
  </si>
  <si>
    <t>3.00, 5.00</t>
  </si>
  <si>
    <t>H101102-OB</t>
  </si>
  <si>
    <t>H101102-PN</t>
  </si>
  <si>
    <t>H101701-AGB</t>
  </si>
  <si>
    <t>H101701</t>
  </si>
  <si>
    <t>1 LIGHT PENDANT</t>
  </si>
  <si>
    <t>Pendant</t>
  </si>
  <si>
    <t>Cloth Cord</t>
  </si>
  <si>
    <t>https://cdn.hvlgroup.com/mitzi/assembly_instructions/combo/,H101701,.pdf</t>
  </si>
  <si>
    <t>2.88, 5.00</t>
  </si>
  <si>
    <t>H101701-OB</t>
  </si>
  <si>
    <t>H101701-PN</t>
  </si>
  <si>
    <t>H102101-AGB</t>
  </si>
  <si>
    <t>H102101</t>
  </si>
  <si>
    <t>WINNIE</t>
  </si>
  <si>
    <t>G9-Wedgebase - LED Bulb</t>
  </si>
  <si>
    <t>Universal Dimmer</t>
  </si>
  <si>
    <t>https://cdn.hvlgroup.com/mitzi/assembly_instructions/combo/,H102101,.pdf</t>
  </si>
  <si>
    <t>The Classics, Thoughtful Simplicity</t>
  </si>
  <si>
    <t>3.25, 3.00</t>
  </si>
  <si>
    <t>H102101-PN</t>
  </si>
  <si>
    <t>H102101-POC</t>
  </si>
  <si>
    <t>POC</t>
  </si>
  <si>
    <t>https://cdn.littmanbrands.com/all/images/texture_maps/POC/ICON.PNG</t>
  </si>
  <si>
    <t>H102701-AGB</t>
  </si>
  <si>
    <t>H102701</t>
  </si>
  <si>
    <t>https://cdn.hvlgroup.com/mitzi/assembly_instructions/combo/,H102701,.pdf</t>
  </si>
  <si>
    <t>2.75, 2.75</t>
  </si>
  <si>
    <t>H102701-POC</t>
  </si>
  <si>
    <t>H103101-AGB</t>
  </si>
  <si>
    <t>H103101</t>
  </si>
  <si>
    <t>JONI</t>
  </si>
  <si>
    <t>CLEAR</t>
  </si>
  <si>
    <t>GLASS</t>
  </si>
  <si>
    <t>E26 Medium Base - G40 Bulb</t>
  </si>
  <si>
    <t>https://cdn.hvlgroup.com/mitzi/assembly_instructions/combo/,H103101,.pdf</t>
  </si>
  <si>
    <t>1.75, 3.50</t>
  </si>
  <si>
    <t>H103101-PN</t>
  </si>
  <si>
    <t>H103701-AGB</t>
  </si>
  <si>
    <t>H103701</t>
  </si>
  <si>
    <t>https://cdn.hvlgroup.com/mitzi/assembly_instructions/combo/,H103701,.pdf</t>
  </si>
  <si>
    <t>H103701-PN</t>
  </si>
  <si>
    <t>H104101L-AGB</t>
  </si>
  <si>
    <t>H104101L</t>
  </si>
  <si>
    <t>1 LIGHT LARGE WALL SCONCE</t>
  </si>
  <si>
    <t>SADIE</t>
  </si>
  <si>
    <t>https://cdn.hvlgroup.com/mitzi/assembly_instructions/combo/,H104101S,H104101L,.pdf</t>
  </si>
  <si>
    <t>Everyday Modern, Transitional Essentials</t>
  </si>
  <si>
    <t>0.75, 6.25</t>
  </si>
  <si>
    <t>H104101L-PN</t>
  </si>
  <si>
    <t>H104101S-AGB</t>
  </si>
  <si>
    <t>H104101S</t>
  </si>
  <si>
    <t>1 LIGHT SMALL WALL SCONCE</t>
  </si>
  <si>
    <t>E26 Medium Base - G25 Bulb</t>
  </si>
  <si>
    <t>0.38, 4.88</t>
  </si>
  <si>
    <t>H104101S-PN</t>
  </si>
  <si>
    <t>H104701L-AGB</t>
  </si>
  <si>
    <t>H104701L</t>
  </si>
  <si>
    <t>1 LIGHT LARGE PENDANT</t>
  </si>
  <si>
    <t>https://cdn.hvlgroup.com/mitzi/assembly_instructions/combo/,H104701S,H104701L,.pdf</t>
  </si>
  <si>
    <t>H104701L-PN</t>
  </si>
  <si>
    <t>H104701S-AGB</t>
  </si>
  <si>
    <t>H104701S</t>
  </si>
  <si>
    <t>1 LIGHT SMALL PENDANT</t>
  </si>
  <si>
    <t>0.38, 4.75</t>
  </si>
  <si>
    <t>H104701S-PN</t>
  </si>
  <si>
    <t>H105101-AGB</t>
  </si>
  <si>
    <t>H105101</t>
  </si>
  <si>
    <t>STELLA</t>
  </si>
  <si>
    <t>https://cdn.hvlgroup.com/mitzi/assembly_instructions/combo/,H105101,H105102,.pdf</t>
  </si>
  <si>
    <t>Transitional Essentials</t>
  </si>
  <si>
    <t>3.00, 3.00</t>
  </si>
  <si>
    <t>H105101-OB</t>
  </si>
  <si>
    <t>H105101-PN</t>
  </si>
  <si>
    <t>H105102-AGB</t>
  </si>
  <si>
    <t>H105102</t>
  </si>
  <si>
    <t>H105102-OB</t>
  </si>
  <si>
    <t>H105102-PN</t>
  </si>
  <si>
    <t>H105601-AGB</t>
  </si>
  <si>
    <t>H105601</t>
  </si>
  <si>
    <t>1 LIGHT SEMI FLUSH</t>
  </si>
  <si>
    <t>Semi Flush</t>
  </si>
  <si>
    <t>https://cdn.hvlgroup.com/mitzi/assembly_instructions/combo/,H105601,.pdf</t>
  </si>
  <si>
    <t>3.00, 7.00</t>
  </si>
  <si>
    <t>H105601-OB</t>
  </si>
  <si>
    <t>H105601-PN</t>
  </si>
  <si>
    <t>H105603-AGB</t>
  </si>
  <si>
    <t>H105603</t>
  </si>
  <si>
    <t>3 LIGHT SEMI FLUSH</t>
  </si>
  <si>
    <t>https://cdn.hvlgroup.com/mitzi/assembly_instructions/combo/,H105603,.pdf</t>
  </si>
  <si>
    <t>H105603-OB</t>
  </si>
  <si>
    <t>H105603-PN</t>
  </si>
  <si>
    <t>H105701-AGB</t>
  </si>
  <si>
    <t>H105701</t>
  </si>
  <si>
    <t>https://cdn.hvlgroup.com/mitzi/assembly_instructions/combo/,H105701,.pdf</t>
  </si>
  <si>
    <t>H105701-OB</t>
  </si>
  <si>
    <t>H105701-PN</t>
  </si>
  <si>
    <t>H106101-AGB</t>
  </si>
  <si>
    <t>H106101</t>
  </si>
  <si>
    <t>LEXI</t>
  </si>
  <si>
    <t>E26 Medium Base - Carbon Filam</t>
  </si>
  <si>
    <t>Pull Chain</t>
  </si>
  <si>
    <t>https://cdn.hvlgroup.com/mitzi/assembly_instructions/combo/,H106101,H106102,.pdf</t>
  </si>
  <si>
    <t>The Classics</t>
  </si>
  <si>
    <t>H106101-OB</t>
  </si>
  <si>
    <t>H106101-PN</t>
  </si>
  <si>
    <t>H106102-AGB</t>
  </si>
  <si>
    <t>H106102</t>
  </si>
  <si>
    <t>H106102-OB</t>
  </si>
  <si>
    <t>H106102-PN</t>
  </si>
  <si>
    <t>H107101-AGB</t>
  </si>
  <si>
    <t>H107101</t>
  </si>
  <si>
    <t>KYLA</t>
  </si>
  <si>
    <t>https://cdn.hvlgroup.com/mitzi/assembly_instructions/combo/,H107101,.pdf</t>
  </si>
  <si>
    <t>0.00, 8.75</t>
  </si>
  <si>
    <t>H107101-OB</t>
  </si>
  <si>
    <t>H107101-PN</t>
  </si>
  <si>
    <t>H107601-AGB</t>
  </si>
  <si>
    <t>H107601</t>
  </si>
  <si>
    <t>https://cdn.hvlgroup.com/mitzi/assembly_instructions/combo/,H107601,.pdf</t>
  </si>
  <si>
    <t>H107601-OB</t>
  </si>
  <si>
    <t>H107601-PN</t>
  </si>
  <si>
    <t>H107701-AGB</t>
  </si>
  <si>
    <t>H107701</t>
  </si>
  <si>
    <t>https://cdn.hvlgroup.com/mitzi/assembly_instructions/combo/,H107701,.pdf</t>
  </si>
  <si>
    <t>H107701-OB</t>
  </si>
  <si>
    <t>H107701-PN</t>
  </si>
  <si>
    <t>H108101-AGB</t>
  </si>
  <si>
    <t>H108101</t>
  </si>
  <si>
    <t>NEKO</t>
  </si>
  <si>
    <t>https://cdn.hvlgroup.com/mitzi/assembly_instructions/combo/,H108101,.pdf</t>
  </si>
  <si>
    <t>Thoughtful Simplicity, The Classics</t>
  </si>
  <si>
    <t>1.75, 5.50</t>
  </si>
  <si>
    <t>H108101-OB</t>
  </si>
  <si>
    <t>H108101-PN</t>
  </si>
  <si>
    <t>H108601-AGB</t>
  </si>
  <si>
    <t>H108601</t>
  </si>
  <si>
    <t>https://cdn.hvlgroup.com/mitzi/assembly_instructions/combo/,H108601,.pdf</t>
  </si>
  <si>
    <t>H108601-OB</t>
  </si>
  <si>
    <t>H108601-PN</t>
  </si>
  <si>
    <t>H108701-AGB</t>
  </si>
  <si>
    <t>H108701</t>
  </si>
  <si>
    <t>https://cdn.hvlgroup.com/mitzi/assembly_instructions/combo/,H108701,.pdf</t>
  </si>
  <si>
    <t>5.50, 5.50</t>
  </si>
  <si>
    <t>H108701-OB</t>
  </si>
  <si>
    <t>H108701-PN</t>
  </si>
  <si>
    <t>H109101A-AGB</t>
  </si>
  <si>
    <t>H109101A</t>
  </si>
  <si>
    <t>AVA</t>
  </si>
  <si>
    <t>E26 Medium Base - T10 Bulb</t>
  </si>
  <si>
    <t>https://cdn.hvlgroup.com/mitzi/assembly_instructions/combo/,H109101A,H109101B,H109102,.pdf</t>
  </si>
  <si>
    <t>Thoughtful Simplicity</t>
  </si>
  <si>
    <t>H109101A-OB</t>
  </si>
  <si>
    <t>H109101A-PN</t>
  </si>
  <si>
    <t>H109101A-POC</t>
  </si>
  <si>
    <t>H109101B-AGB</t>
  </si>
  <si>
    <t>H109101B</t>
  </si>
  <si>
    <t>H109101B-OB</t>
  </si>
  <si>
    <t>H109101B-PN</t>
  </si>
  <si>
    <t>H109101B-POC</t>
  </si>
  <si>
    <t>H109102-AGB</t>
  </si>
  <si>
    <t>H109102</t>
  </si>
  <si>
    <t>H109102-OB</t>
  </si>
  <si>
    <t>H109102-PN</t>
  </si>
  <si>
    <t>H109102-POC</t>
  </si>
  <si>
    <t>H109601-AGB</t>
  </si>
  <si>
    <t>H109601</t>
  </si>
  <si>
    <t>https://cdn.hvlgroup.com/mitzi/assembly_instructions/combo/,H109601,.pdf</t>
  </si>
  <si>
    <t>H109601-OB</t>
  </si>
  <si>
    <t>H109601-PN</t>
  </si>
  <si>
    <t>H109601-POC</t>
  </si>
  <si>
    <t>H109701-AGB</t>
  </si>
  <si>
    <t>H109701</t>
  </si>
  <si>
    <t>https://cdn.hvlgroup.com/mitzi/assembly_instructions/combo/,H109701,.pdf</t>
  </si>
  <si>
    <t>H109701-OB</t>
  </si>
  <si>
    <t>H109701-PN</t>
  </si>
  <si>
    <t>H109701-POC</t>
  </si>
  <si>
    <t>H110101A-AGB</t>
  </si>
  <si>
    <t>H110101A</t>
  </si>
  <si>
    <t>CHLOE</t>
  </si>
  <si>
    <t>https://cdn.hvlgroup.com/mitzi/assembly_instructions/combo/,H110101A,H110101B,H110102,.pdf</t>
  </si>
  <si>
    <t>Transitional Essentials, Thoughtful Simplicity</t>
  </si>
  <si>
    <t>H110101A-PN</t>
  </si>
  <si>
    <t>H110101B-AGB</t>
  </si>
  <si>
    <t>H110101B</t>
  </si>
  <si>
    <t>H110101B-PN</t>
  </si>
  <si>
    <t>H110102-AGB</t>
  </si>
  <si>
    <t>H110102</t>
  </si>
  <si>
    <t>H110102-PN</t>
  </si>
  <si>
    <t>H110601-AGB</t>
  </si>
  <si>
    <t>H110601</t>
  </si>
  <si>
    <t>https://cdn.hvlgroup.com/mitzi/assembly_instructions/combo/,H110601,.pdf</t>
  </si>
  <si>
    <t>H110601-PN</t>
  </si>
  <si>
    <t>H111301-AGB</t>
  </si>
  <si>
    <t>H111301</t>
  </si>
  <si>
    <t>1 LIGHT BATH BRACKET</t>
  </si>
  <si>
    <t>Bath And Vanity</t>
  </si>
  <si>
    <t>RILEY</t>
  </si>
  <si>
    <t>https://cdn.hvlgroup.com/mitzi/assembly_instructions/combo/,H111301,H111302,H111303,.pdf</t>
  </si>
  <si>
    <t>Elevated Industrial, Thoughtful Simplicity</t>
  </si>
  <si>
    <t>3.00, 5.75</t>
  </si>
  <si>
    <t>H111301-PN</t>
  </si>
  <si>
    <t>H111302-AGB</t>
  </si>
  <si>
    <t>H111302</t>
  </si>
  <si>
    <t>2 LIGHT BATH BRACKET</t>
  </si>
  <si>
    <t>H111302-PN</t>
  </si>
  <si>
    <t>H111303-AGB</t>
  </si>
  <si>
    <t>H111303</t>
  </si>
  <si>
    <t>3 LIGHT BATH BRACKET</t>
  </si>
  <si>
    <t>H111303-PN</t>
  </si>
  <si>
    <t>H111701-AGB</t>
  </si>
  <si>
    <t>H111701</t>
  </si>
  <si>
    <t>AGED BRASS</t>
  </si>
  <si>
    <t>STEEL</t>
  </si>
  <si>
    <t>https://cdn.hvlgroup.com/mitzi/assembly_instructions/combo/,H111701,.pdf</t>
  </si>
  <si>
    <t>H111701G-AGB</t>
  </si>
  <si>
    <t>H111701G</t>
  </si>
  <si>
    <t>1 LIGHT PENDANT WITH GLASS</t>
  </si>
  <si>
    <t>https://cdn.hvlgroup.com/mitzi/assembly_instructions/combo/,H111701G,.pdf</t>
  </si>
  <si>
    <t>3.00, 6.25</t>
  </si>
  <si>
    <t>H111701G-OB</t>
  </si>
  <si>
    <t>H111701G-PN</t>
  </si>
  <si>
    <t>H111701G-POC</t>
  </si>
  <si>
    <t>H111701-OB</t>
  </si>
  <si>
    <t>OLD BRONZE</t>
  </si>
  <si>
    <t>H111701-PN</t>
  </si>
  <si>
    <t>POLISHED NICKEL</t>
  </si>
  <si>
    <t>H111701-POC</t>
  </si>
  <si>
    <t>POLISHED COPPER</t>
  </si>
  <si>
    <t>H112101-AGB</t>
  </si>
  <si>
    <t>H112101</t>
  </si>
  <si>
    <t>ANYA</t>
  </si>
  <si>
    <t>https://cdn.hvlgroup.com/mitzi/assembly_instructions/combo/,H112101,.pdf</t>
  </si>
  <si>
    <t>3.50, 5.50</t>
  </si>
  <si>
    <t>H112101-PN</t>
  </si>
  <si>
    <t>H112101-POC</t>
  </si>
  <si>
    <t>H112701-AGB</t>
  </si>
  <si>
    <t>H112701</t>
  </si>
  <si>
    <t>https://cdn.hvlgroup.com/mitzi/assembly_instructions/combo/,H112701,.pdf</t>
  </si>
  <si>
    <t>3.50, 5.25</t>
  </si>
  <si>
    <t>H112701-PN</t>
  </si>
  <si>
    <t>H112701-POC</t>
  </si>
  <si>
    <t>H113101-AGB</t>
  </si>
  <si>
    <t>H113101</t>
  </si>
  <si>
    <t>PEYTON</t>
  </si>
  <si>
    <t>https://cdn.hvlgroup.com/mitzi/assembly_instructions/combo/,H113101,.pdf</t>
  </si>
  <si>
    <t>7.50, 7.50</t>
  </si>
  <si>
    <t>H113101-PN</t>
  </si>
  <si>
    <t>H113603-AGB</t>
  </si>
  <si>
    <t>H113603</t>
  </si>
  <si>
    <t>https://cdn.hvlgroup.com/mitzi/assembly_instructions/combo/,H113603,.pdf</t>
  </si>
  <si>
    <t>H113701L-AGB</t>
  </si>
  <si>
    <t>H113701L</t>
  </si>
  <si>
    <t>https://cdn.hvlgroup.com/mitzi/assembly_instructions/combo/,H113701S,H113701L,.pdf</t>
  </si>
  <si>
    <t>12.50, 12.50</t>
  </si>
  <si>
    <t>H113701L-PN</t>
  </si>
  <si>
    <t>H113701S-AGB</t>
  </si>
  <si>
    <t>H113701S</t>
  </si>
  <si>
    <t>H113701S-PN</t>
  </si>
  <si>
    <t>H113805-AGB</t>
  </si>
  <si>
    <t>H113805</t>
  </si>
  <si>
    <t>5 LIGHT CHANDELIER</t>
  </si>
  <si>
    <t>Chandelier</t>
  </si>
  <si>
    <t>Stem</t>
  </si>
  <si>
    <t>https://cdn.hvlgroup.com/mitzi/assembly_instructions/combo/,H113805,.pdf</t>
  </si>
  <si>
    <t>H113805-PN</t>
  </si>
  <si>
    <t>H114701A-AGB</t>
  </si>
  <si>
    <t>H114701A</t>
  </si>
  <si>
    <t>BELLA</t>
  </si>
  <si>
    <t>https://cdn.hvlgroup.com/mitzi/assembly_instructions/combo/,H114701A,H114701B,H114701C,H114701D,.pdf</t>
  </si>
  <si>
    <t>Luxe Elegance, The Classics</t>
  </si>
  <si>
    <t>3.75, 6.75</t>
  </si>
  <si>
    <t>H114701A-PN</t>
  </si>
  <si>
    <t>H114701A-POC</t>
  </si>
  <si>
    <t>H114701B-AGB</t>
  </si>
  <si>
    <t>H114701B</t>
  </si>
  <si>
    <t>3.75, 10.25</t>
  </si>
  <si>
    <t>H114701B-PN</t>
  </si>
  <si>
    <t>H114701B-POC</t>
  </si>
  <si>
    <t>H114701C-AGB</t>
  </si>
  <si>
    <t>H114701C</t>
  </si>
  <si>
    <t>3.75, 8.50</t>
  </si>
  <si>
    <t>H114701C-PN</t>
  </si>
  <si>
    <t>H114701C-POC</t>
  </si>
  <si>
    <t>H114701D-AGB</t>
  </si>
  <si>
    <t>H114701D</t>
  </si>
  <si>
    <t>3.75, 11.75</t>
  </si>
  <si>
    <t>H114701D-PN</t>
  </si>
  <si>
    <t>H114701D-POC</t>
  </si>
  <si>
    <t>H115101-AGB</t>
  </si>
  <si>
    <t>H115101</t>
  </si>
  <si>
    <t>KAI</t>
  </si>
  <si>
    <t>https://cdn.hvlgroup.com/mitzi/assembly_instructions/combo/,H115101,H115102,.pdf</t>
  </si>
  <si>
    <t>Transitional Essentials, The Classics</t>
  </si>
  <si>
    <t>H115101-OB</t>
  </si>
  <si>
    <t>H115101-PN</t>
  </si>
  <si>
    <t>H115102-AGB</t>
  </si>
  <si>
    <t>H115102</t>
  </si>
  <si>
    <t>H115102-OB</t>
  </si>
  <si>
    <t>H115102-PN</t>
  </si>
  <si>
    <t>H116101-AGB</t>
  </si>
  <si>
    <t>H116101</t>
  </si>
  <si>
    <t>TARA</t>
  </si>
  <si>
    <t>https://cdn.hvlgroup.com/mitzi/assembly_instructions/combo/,H116101,.pdf</t>
  </si>
  <si>
    <t>H116101-OB</t>
  </si>
  <si>
    <t>H116101-PN</t>
  </si>
  <si>
    <t>H116102-AGB</t>
  </si>
  <si>
    <t>H116102</t>
  </si>
  <si>
    <t>https://cdn.hvlgroup.com/mitzi/assembly_instructions/combo/,H116102,H116104,.pdf</t>
  </si>
  <si>
    <t>H116102-OB</t>
  </si>
  <si>
    <t>H116102-PN</t>
  </si>
  <si>
    <t>H116104-AGB</t>
  </si>
  <si>
    <t>H116104</t>
  </si>
  <si>
    <t>4 LIGHT WALL SCONCE</t>
  </si>
  <si>
    <t>H116104-OB</t>
  </si>
  <si>
    <t>H116104-PN</t>
  </si>
  <si>
    <t>H118701L-AGB</t>
  </si>
  <si>
    <t>H118701L</t>
  </si>
  <si>
    <t>DAPHNE</t>
  </si>
  <si>
    <t>https://cdn.hvlgroup.com/mitzi/assembly_instructions/combo/,H118701S,H118701L,.pdf</t>
  </si>
  <si>
    <t>3.00, 10.75</t>
  </si>
  <si>
    <t>H118701L-OB</t>
  </si>
  <si>
    <t>H118701L-PN</t>
  </si>
  <si>
    <t>H118701S-AGB</t>
  </si>
  <si>
    <t>H118701S</t>
  </si>
  <si>
    <t>3.00, 7.50</t>
  </si>
  <si>
    <t>H118701S-OB</t>
  </si>
  <si>
    <t>H118701S-PN</t>
  </si>
  <si>
    <t>H119101-AGB/BK</t>
  </si>
  <si>
    <t>H119101</t>
  </si>
  <si>
    <t>YOKO</t>
  </si>
  <si>
    <t>AGB/BK</t>
  </si>
  <si>
    <t>https://cdn.littmanbrands.com/all/images/texture_maps/AGB/BK/ICON.PNG</t>
  </si>
  <si>
    <t>https://cdn.hvlgroup.com/mitzi/assembly_instructions/combo/,H119101,.pdf</t>
  </si>
  <si>
    <t>Elevated Industrial</t>
  </si>
  <si>
    <t>H119101-PN/BK</t>
  </si>
  <si>
    <t>PN/BK</t>
  </si>
  <si>
    <t>https://cdn.littmanbrands.com/all/images/texture_maps/PN/BK/ICON.PNG</t>
  </si>
  <si>
    <t>H119701-AGB/BK</t>
  </si>
  <si>
    <t>H119701</t>
  </si>
  <si>
    <t>https://cdn.hvlgroup.com/mitzi/assembly_instructions/combo/,H119701,.pdf</t>
  </si>
  <si>
    <t>H119701-PN/BK</t>
  </si>
  <si>
    <t>H120101-AGB</t>
  </si>
  <si>
    <t>H120101</t>
  </si>
  <si>
    <t>ASIME</t>
  </si>
  <si>
    <t>https://cdn.hvlgroup.com/mitzi/assembly_instructions/combo/,H120101,H120102,.pdf</t>
  </si>
  <si>
    <t>H120101-PN</t>
  </si>
  <si>
    <t>H120102-AGB</t>
  </si>
  <si>
    <t>H120102</t>
  </si>
  <si>
    <t>H120102-PN</t>
  </si>
  <si>
    <t>H120601-AGB</t>
  </si>
  <si>
    <t>H120601</t>
  </si>
  <si>
    <t>1 LIGHT FLUSH MOUNT</t>
  </si>
  <si>
    <t>Flush Mount</t>
  </si>
  <si>
    <t>https://cdn.hvlgroup.com/mitzi/assembly_instructions/combo/,H120601,.pdf</t>
  </si>
  <si>
    <t>H120601-PN</t>
  </si>
  <si>
    <t>H120701-AGB</t>
  </si>
  <si>
    <t>H120701</t>
  </si>
  <si>
    <t>https://cdn.hvlgroup.com/mitzi/assembly_instructions/combo/,H120701,.pdf</t>
  </si>
  <si>
    <t>H120701-PN</t>
  </si>
  <si>
    <t>H120704-AGB</t>
  </si>
  <si>
    <t>H120704</t>
  </si>
  <si>
    <t>4 LIGHT PENDANT</t>
  </si>
  <si>
    <t>https://cdn.hvlgroup.com/mitzi/assembly_instructions/combo/,H120704,.pdf</t>
  </si>
  <si>
    <t>H120704-PN</t>
  </si>
  <si>
    <t>H121101-AGB</t>
  </si>
  <si>
    <t>H121101</t>
  </si>
  <si>
    <t>TILLY</t>
  </si>
  <si>
    <t>CLEAR OUTSIDE FROSTED INSIDE</t>
  </si>
  <si>
    <t>https://cdn.hvlgroup.com/mitzi/assembly_instructions/combo/,H121101,.pdf</t>
  </si>
  <si>
    <t>1.25, 4.25</t>
  </si>
  <si>
    <t>H121101-PN</t>
  </si>
  <si>
    <t>H122102-AGB</t>
  </si>
  <si>
    <t>H122102</t>
  </si>
  <si>
    <t>ASHLEIGH</t>
  </si>
  <si>
    <t>CLEAR OUTSIDE, ACID ETCHED INSIDE</t>
  </si>
  <si>
    <t>https://cdn.hvlgroup.com/mitzi/assembly_instructions/combo/,H122102,.pdf</t>
  </si>
  <si>
    <t>2.00, 0.00</t>
  </si>
  <si>
    <t>H122102-PN</t>
  </si>
  <si>
    <t>H122604-AGB</t>
  </si>
  <si>
    <t>H122604</t>
  </si>
  <si>
    <t>4 LIGHT SEMI FLUSH</t>
  </si>
  <si>
    <t>https://cdn.hvlgroup.com/mitzi/assembly_instructions/combo/,H122604,.pdf</t>
  </si>
  <si>
    <t>H122604-PN</t>
  </si>
  <si>
    <t>H122810-AGB</t>
  </si>
  <si>
    <t>H122810</t>
  </si>
  <si>
    <t>10 LIGHT CHANDELIER</t>
  </si>
  <si>
    <t>LTL</t>
  </si>
  <si>
    <t>https://cdn.hvlgroup.com/mitzi/assembly_instructions/combo/,H122810,.pdf</t>
  </si>
  <si>
    <t>2.25, 0.00</t>
  </si>
  <si>
    <t>H122810-PN</t>
  </si>
  <si>
    <t>H123501-PN</t>
  </si>
  <si>
    <t>H123501</t>
  </si>
  <si>
    <t>1 LIGHT LED FLUSH MOUNT</t>
  </si>
  <si>
    <t>KEIRA</t>
  </si>
  <si>
    <t>CLEAR ETCHED</t>
  </si>
  <si>
    <t>LED</t>
  </si>
  <si>
    <t>3000k</t>
  </si>
  <si>
    <t>ELV Dimmer</t>
  </si>
  <si>
    <t>https://cdn.hvlgroup.com/mitzi/assembly_instructions/combo/,H123501,.pdf</t>
  </si>
  <si>
    <t>0.00, 7.50</t>
  </si>
  <si>
    <t>H124101-AGB</t>
  </si>
  <si>
    <t>H124101</t>
  </si>
  <si>
    <t>CLARA</t>
  </si>
  <si>
    <t>E26 Medium Base - T14 Bulb</t>
  </si>
  <si>
    <t>https://cdn.hvlgroup.com/mitzi/assembly_instructions/combo/,H124101,.pdf</t>
  </si>
  <si>
    <t>3.50, 0.00</t>
  </si>
  <si>
    <t>H124101-OB</t>
  </si>
  <si>
    <t>H124101-PN</t>
  </si>
  <si>
    <t>H124101-POC</t>
  </si>
  <si>
    <t>H124601-AGB</t>
  </si>
  <si>
    <t>H124601</t>
  </si>
  <si>
    <t>https://cdn.hvlgroup.com/mitzi/assembly_instructions/combo/,H124601,.pdf</t>
  </si>
  <si>
    <t>3.00, 4.50</t>
  </si>
  <si>
    <t>H124601-OB</t>
  </si>
  <si>
    <t>H124601-PN</t>
  </si>
  <si>
    <t>H124601-POC</t>
  </si>
  <si>
    <t>H125101-PB</t>
  </si>
  <si>
    <t>H125101</t>
  </si>
  <si>
    <t>WALL SCONCE</t>
  </si>
  <si>
    <t>ELLA</t>
  </si>
  <si>
    <t>PB</t>
  </si>
  <si>
    <t>White</t>
  </si>
  <si>
    <t>https://cdn.littmanbrands.com/all/images/texture_maps/PB/ICON.PNG</t>
  </si>
  <si>
    <t>https://cdn.hvlgroup.com/mitzi/assembly_instructions/combo/,H125101,.pdf</t>
  </si>
  <si>
    <t>7.50, 0.00</t>
  </si>
  <si>
    <t>H125101-PN</t>
  </si>
  <si>
    <t>H125101-POC</t>
  </si>
  <si>
    <t>H125701L-PB</t>
  </si>
  <si>
    <t>H125701L</t>
  </si>
  <si>
    <t>https://cdn.hvlgroup.com/mitzi/assembly_instructions/combo/,H125701S,H125701L,.pdf</t>
  </si>
  <si>
    <t>3.94, 10.63</t>
  </si>
  <si>
    <t>H125701L-PN</t>
  </si>
  <si>
    <t>H125701L-POC</t>
  </si>
  <si>
    <t>H125701S-PB</t>
  </si>
  <si>
    <t>H125701S</t>
  </si>
  <si>
    <t>3.94, 7.50</t>
  </si>
  <si>
    <t>H125701S-PN</t>
  </si>
  <si>
    <t>H125701S-POC</t>
  </si>
  <si>
    <t>H126101-PB</t>
  </si>
  <si>
    <t>H126101</t>
  </si>
  <si>
    <t>EMILIA</t>
  </si>
  <si>
    <t>https://cdn.hvlgroup.com/mitzi/assembly_instructions/combo/,H126101,.pdf</t>
  </si>
  <si>
    <t>1.00, 3.00</t>
  </si>
  <si>
    <t>H126101-PN</t>
  </si>
  <si>
    <t>H126701-PB</t>
  </si>
  <si>
    <t>H126701</t>
  </si>
  <si>
    <t>https://cdn.hvlgroup.com/mitzi/assembly_instructions/combo/,H126701,.pdf</t>
  </si>
  <si>
    <t>0.91, 2.95</t>
  </si>
  <si>
    <t>H126701-PN</t>
  </si>
  <si>
    <t>H128701A-AGB</t>
  </si>
  <si>
    <t>H128701A</t>
  </si>
  <si>
    <t>NEMO</t>
  </si>
  <si>
    <t>https://cdn.hvlgroup.com/mitzi/assembly_instructions/combo/,H128701A,H128701C,.pdf</t>
  </si>
  <si>
    <t>1.75, 12.00</t>
  </si>
  <si>
    <t>H128701A-PN</t>
  </si>
  <si>
    <t>H128701A-POC</t>
  </si>
  <si>
    <t>H128701C-AGB</t>
  </si>
  <si>
    <t>H128701C</t>
  </si>
  <si>
    <t>2.25, 9.50</t>
  </si>
  <si>
    <t>H128701C-PN</t>
  </si>
  <si>
    <t>H128701C-POC</t>
  </si>
  <si>
    <t>H129301-AGB</t>
  </si>
  <si>
    <t>H129301</t>
  </si>
  <si>
    <t>ROSIE</t>
  </si>
  <si>
    <t>CLEAR W/SPRITE BUBBLES</t>
  </si>
  <si>
    <t>G9 Wedgebase - Xenon Bulb</t>
  </si>
  <si>
    <t>https://cdn.hvlgroup.com/mitzi/assembly_instructions/combo/,H129301,H129302,H129303,.pdf</t>
  </si>
  <si>
    <t>2.25, 4.00</t>
  </si>
  <si>
    <t>H129301-PN</t>
  </si>
  <si>
    <t>2.25, 5.50</t>
  </si>
  <si>
    <t>H129302-AGB</t>
  </si>
  <si>
    <t>H129302</t>
  </si>
  <si>
    <t>H129302-PN</t>
  </si>
  <si>
    <t>H129303-AGB</t>
  </si>
  <si>
    <t>H129303</t>
  </si>
  <si>
    <t>H129303-PN</t>
  </si>
  <si>
    <t>H130101-AGB/BK</t>
  </si>
  <si>
    <t>H130101</t>
  </si>
  <si>
    <t>ANGIE</t>
  </si>
  <si>
    <t>https://cdn.hvlgroup.com/mitzi/assembly_instructions/combo/,H130101,H130102,.pdf</t>
  </si>
  <si>
    <t>1.75, 4.75</t>
  </si>
  <si>
    <t>H130101-PN/BK</t>
  </si>
  <si>
    <t>H130102-AGB/BK</t>
  </si>
  <si>
    <t>H130102</t>
  </si>
  <si>
    <t>H130102-PN/BK</t>
  </si>
  <si>
    <t>H130701-AGB/BK</t>
  </si>
  <si>
    <t>H130701</t>
  </si>
  <si>
    <t>https://cdn.hvlgroup.com/mitzi/assembly_instructions/combo/,H130701,.pdf</t>
  </si>
  <si>
    <t>1.75, 4.00</t>
  </si>
  <si>
    <t>H130701-PN/BK</t>
  </si>
  <si>
    <t>H131101-PB</t>
  </si>
  <si>
    <t>H131101</t>
  </si>
  <si>
    <t>HEIDI</t>
  </si>
  <si>
    <t>https://cdn.hvlgroup.com/mitzi/assembly_instructions/combo/,H131101,.pdf</t>
  </si>
  <si>
    <t>H131101-PN</t>
  </si>
  <si>
    <t>H131701-PB</t>
  </si>
  <si>
    <t>H131701</t>
  </si>
  <si>
    <t>https://cdn.hvlgroup.com/mitzi/assembly_instructions/combo/,H131701,.pdf</t>
  </si>
  <si>
    <t>H131701-PN</t>
  </si>
  <si>
    <t>H132701-PB</t>
  </si>
  <si>
    <t>H132701</t>
  </si>
  <si>
    <t>DAISY</t>
  </si>
  <si>
    <t>https://cdn.hvlgroup.com/mitzi/assembly_instructions/combo/,H132701,.pdf</t>
  </si>
  <si>
    <t>Sculptural &amp; Geometric, Thoughtful Simplicity</t>
  </si>
  <si>
    <t>H132701-PN</t>
  </si>
  <si>
    <t>H132701-POC</t>
  </si>
  <si>
    <t>H134101-AGB</t>
  </si>
  <si>
    <t>H134101</t>
  </si>
  <si>
    <t>ESTEE</t>
  </si>
  <si>
    <t>https://cdn.hvlgroup.com/mitzi/assembly_instructions/combo/,H134101,H134102,.pdf</t>
  </si>
  <si>
    <t>Sculptural &amp; Geometric, Everyday Modern</t>
  </si>
  <si>
    <t>2.75, 8.25</t>
  </si>
  <si>
    <t>H134101-PN</t>
  </si>
  <si>
    <t>H134102-AGB</t>
  </si>
  <si>
    <t>H134102</t>
  </si>
  <si>
    <t>3.25, 8.25</t>
  </si>
  <si>
    <t>H134102-PN</t>
  </si>
  <si>
    <t>H134603-AGB</t>
  </si>
  <si>
    <t>H134603</t>
  </si>
  <si>
    <t>https://cdn.hvlgroup.com/mitzi/assembly_instructions/combo/,H134603,.pdf</t>
  </si>
  <si>
    <t>H134603-PN</t>
  </si>
  <si>
    <t>H134701-AGB</t>
  </si>
  <si>
    <t>H134701</t>
  </si>
  <si>
    <t>https://cdn.hvlgroup.com/mitzi/assembly_instructions/combo/,H134701,.pdf</t>
  </si>
  <si>
    <t>3.00, 8.25</t>
  </si>
  <si>
    <t>H134701-PN</t>
  </si>
  <si>
    <t>H134806-AGB</t>
  </si>
  <si>
    <t>H134806</t>
  </si>
  <si>
    <t>6 LIGHT CHANDELIER</t>
  </si>
  <si>
    <t>https://cdn.hvlgroup.com/mitzi/assembly_instructions/combo/,H134806,.pdf</t>
  </si>
  <si>
    <t>H134806-PN</t>
  </si>
  <si>
    <t>H135101-AGB</t>
  </si>
  <si>
    <t>H135101</t>
  </si>
  <si>
    <t>LULA</t>
  </si>
  <si>
    <t>https://cdn.hvlgroup.com/mitzi/assembly_instructions/combo/,H135101,.pdf</t>
  </si>
  <si>
    <t>5.00, 5.00</t>
  </si>
  <si>
    <t>H135101-PN</t>
  </si>
  <si>
    <t>H135501-AGB</t>
  </si>
  <si>
    <t>H135501</t>
  </si>
  <si>
    <t>https://cdn.hvlgroup.com/mitzi/assembly_instructions/combo/,H135501,.pdf</t>
  </si>
  <si>
    <t>5.25, 5.25</t>
  </si>
  <si>
    <t>H135501-PN</t>
  </si>
  <si>
    <t>H135701-AGB</t>
  </si>
  <si>
    <t>H135701</t>
  </si>
  <si>
    <t>https://cdn.hvlgroup.com/mitzi/assembly_instructions/combo/,H135701,.pdf</t>
  </si>
  <si>
    <t>H135701-PN</t>
  </si>
  <si>
    <t>H136301-AGB</t>
  </si>
  <si>
    <t>H136301</t>
  </si>
  <si>
    <t>VALERIE</t>
  </si>
  <si>
    <t>Opal Matte</t>
  </si>
  <si>
    <t>https://cdn.hvlgroup.com/mitzi/assembly_instructions/combo/,H136301,H136302,H136303,.pdf</t>
  </si>
  <si>
    <t>6.00, 3.50</t>
  </si>
  <si>
    <t>H136301-PN</t>
  </si>
  <si>
    <t>H136302-AGB</t>
  </si>
  <si>
    <t>H136302</t>
  </si>
  <si>
    <t>H136302-PN</t>
  </si>
  <si>
    <t>H136303-AGB</t>
  </si>
  <si>
    <t>H136303</t>
  </si>
  <si>
    <t>H136303-PN</t>
  </si>
  <si>
    <t>H137501L-AGB/BK</t>
  </si>
  <si>
    <t>H137501L</t>
  </si>
  <si>
    <t>1 LIGHT LARGE FLUSH MOUNT</t>
  </si>
  <si>
    <t>MILO</t>
  </si>
  <si>
    <t>https://cdn.hvlgroup.com/mitzi/assembly_instructions/combo/,H137501S,H137501L,.pdf</t>
  </si>
  <si>
    <t>H137501L-AGB/WH</t>
  </si>
  <si>
    <t>AGB/WH</t>
  </si>
  <si>
    <t>https://cdn.littmanbrands.com/all/images/texture_maps/AGB/WH/ICON.PNG</t>
  </si>
  <si>
    <t>H137501L-PN/BK</t>
  </si>
  <si>
    <t>H137501L-PN/WH</t>
  </si>
  <si>
    <t>PN/WH</t>
  </si>
  <si>
    <t>https://cdn.littmanbrands.com/all/images/texture_maps/PN/WH/ICON.PNG</t>
  </si>
  <si>
    <t>H137501S-AGB/BK</t>
  </si>
  <si>
    <t>H137501S</t>
  </si>
  <si>
    <t>1 LIGHT SMALL FLUSH MOUNT</t>
  </si>
  <si>
    <t>Metal</t>
  </si>
  <si>
    <t>H137501S-AGB/WH</t>
  </si>
  <si>
    <t>H137501S-PN/BK</t>
  </si>
  <si>
    <t>H137501S-PN/WH</t>
  </si>
  <si>
    <t>H137701L-AGB/BK</t>
  </si>
  <si>
    <t>H137701L</t>
  </si>
  <si>
    <t>https://cdn.hvlgroup.com/mitzi/assembly_instructions/combo/,H137701S,H137701L,.pdf</t>
  </si>
  <si>
    <t>H137701L-AGB/WH</t>
  </si>
  <si>
    <t>H137701L-PN/BK</t>
  </si>
  <si>
    <t>H137701L-PN/WH</t>
  </si>
  <si>
    <t>H137701S-AGB/BK</t>
  </si>
  <si>
    <t>H137701S</t>
  </si>
  <si>
    <t>H137701S-AGB/WH</t>
  </si>
  <si>
    <t>H137701S-PN/BK</t>
  </si>
  <si>
    <t>H137701S-PN/WH</t>
  </si>
  <si>
    <t>H139101-AGB/BK</t>
  </si>
  <si>
    <t>H139101</t>
  </si>
  <si>
    <t>MARNIE</t>
  </si>
  <si>
    <t>https://cdn.hvlgroup.com/mitzi/assembly_instructions/combo/,H139101,.pdf</t>
  </si>
  <si>
    <t>H139101-AGB/WH</t>
  </si>
  <si>
    <t>H139101-PN/BK</t>
  </si>
  <si>
    <t>H139101-PN/WH</t>
  </si>
  <si>
    <t>H139701L-AGB/BK</t>
  </si>
  <si>
    <t>H139701L</t>
  </si>
  <si>
    <t>https://cdn.hvlgroup.com/mitzi/assembly_instructions/combo/,H139701S,H139701L,.pdf</t>
  </si>
  <si>
    <t>H139701L-AGB/WH</t>
  </si>
  <si>
    <t>H139701L-PN/BK</t>
  </si>
  <si>
    <t>H139701L-PN/WH</t>
  </si>
  <si>
    <t>H139701S-AGB/BK</t>
  </si>
  <si>
    <t>H139701S</t>
  </si>
  <si>
    <t>H139701S-AGB/WH</t>
  </si>
  <si>
    <t>H139701S-PN/BK</t>
  </si>
  <si>
    <t>H139701S-PN/WH</t>
  </si>
  <si>
    <t>H141301-AGB/BK</t>
  </si>
  <si>
    <t>H141301</t>
  </si>
  <si>
    <t>AIRA</t>
  </si>
  <si>
    <t>https://cdn.hvlgroup.com/mitzi/assembly_instructions/combo/,H141301,H141302,H141303,.pdf</t>
  </si>
  <si>
    <t>1.25, 3.25</t>
  </si>
  <si>
    <t>H141301-PN/BK</t>
  </si>
  <si>
    <t>H141302-AGB/BK</t>
  </si>
  <si>
    <t>H141302</t>
  </si>
  <si>
    <t>H141302-PN/BK</t>
  </si>
  <si>
    <t>H141303-AGB/BK</t>
  </si>
  <si>
    <t>H141303</t>
  </si>
  <si>
    <t>1.25, 0.00</t>
  </si>
  <si>
    <t>H141303-PN/BK</t>
  </si>
  <si>
    <t>H141501L-AGB/BK</t>
  </si>
  <si>
    <t>H141501L</t>
  </si>
  <si>
    <t>https://cdn.hvlgroup.com/mitzi/assembly_instructions/combo/,H141501S,H141501L,,.pdf</t>
  </si>
  <si>
    <t>3.00, 10.25</t>
  </si>
  <si>
    <t>H141501L-PN/BK</t>
  </si>
  <si>
    <t>H141501S-AGB/BK</t>
  </si>
  <si>
    <t>H141501S</t>
  </si>
  <si>
    <t>4.00, 7.50</t>
  </si>
  <si>
    <t>H141501S-PN/BK</t>
  </si>
  <si>
    <t>H144501L-AGB</t>
  </si>
  <si>
    <t>H144501L</t>
  </si>
  <si>
    <t>LIVVY</t>
  </si>
  <si>
    <t>https://cdn.hvlgroup.com/mitzi/assembly_instructions/combo/,H144501S,H144501L,.pdf</t>
  </si>
  <si>
    <t>H144501L-OB</t>
  </si>
  <si>
    <t>H144501L-PN</t>
  </si>
  <si>
    <t>H144501L-POC</t>
  </si>
  <si>
    <t>4.41, 11.63</t>
  </si>
  <si>
    <t>H144501S-AGB</t>
  </si>
  <si>
    <t>H144501S</t>
  </si>
  <si>
    <t>4.25, 8.75</t>
  </si>
  <si>
    <t>H144501S-OB</t>
  </si>
  <si>
    <t>H144501S-PN</t>
  </si>
  <si>
    <t>H144501S-POC</t>
  </si>
  <si>
    <t>H145101-AGB/BK</t>
  </si>
  <si>
    <t>H145101</t>
  </si>
  <si>
    <t>HALEY</t>
  </si>
  <si>
    <t>https://cdn.hvlgroup.com/mitzi/assembly_instructions/combo/,H145101,.pdf</t>
  </si>
  <si>
    <t>H145101-PN/BK</t>
  </si>
  <si>
    <t>H145101-POC/BK</t>
  </si>
  <si>
    <t>POC/BK</t>
  </si>
  <si>
    <t>https://cdn.littmanbrands.com/all/images/texture_maps/POC/BK/ICON.PNG</t>
  </si>
  <si>
    <t>H145601-AGB/BK</t>
  </si>
  <si>
    <t>H145601</t>
  </si>
  <si>
    <t>https://cdn.hvlgroup.com/mitzi/assembly_instructions/combo/,H145601,.pdf</t>
  </si>
  <si>
    <t>H145601-PN/BK</t>
  </si>
  <si>
    <t>H145601-POC/BK</t>
  </si>
  <si>
    <t>H145701-AGB/BK</t>
  </si>
  <si>
    <t>H145701</t>
  </si>
  <si>
    <t>https://cdn.hvlgroup.com/mitzi/assembly_instructions/combo/,H145701,.pdf</t>
  </si>
  <si>
    <t>H145701-PN/BK</t>
  </si>
  <si>
    <t>H145701-POC/BK</t>
  </si>
  <si>
    <t>H146502-AGB</t>
  </si>
  <si>
    <t>H146502</t>
  </si>
  <si>
    <t>2 LIGHT FLUSH MOUNT</t>
  </si>
  <si>
    <t>SOPHIE</t>
  </si>
  <si>
    <t>OPAL ACID ETCHED</t>
  </si>
  <si>
    <t>https://cdn.hvlgroup.com/mitzi/assembly_instructions/combo/,H146502,.pdf</t>
  </si>
  <si>
    <t>11.75, 11.75</t>
  </si>
  <si>
    <t>H146502-PN</t>
  </si>
  <si>
    <t>H148501L-AGB/BK</t>
  </si>
  <si>
    <t>H148501L</t>
  </si>
  <si>
    <t>PIPER</t>
  </si>
  <si>
    <t>https://cdn.hvlgroup.com/mitzi/assembly_instructions/combo/,H148501S,H148501L,.pdf</t>
  </si>
  <si>
    <t>Sculptural &amp; Geometric</t>
  </si>
  <si>
    <t>9.00, 9.00</t>
  </si>
  <si>
    <t>H148501L-PN/BK</t>
  </si>
  <si>
    <t>H148501L-POC/BK</t>
  </si>
  <si>
    <t>H148501S-AGB/BK</t>
  </si>
  <si>
    <t>H148501S</t>
  </si>
  <si>
    <t>1.00, 7.50</t>
  </si>
  <si>
    <t>H148501S-PN/BK</t>
  </si>
  <si>
    <t>H148501S-POC/BK</t>
  </si>
  <si>
    <t>H150102-AGB</t>
  </si>
  <si>
    <t>H150102</t>
  </si>
  <si>
    <t>AIKO</t>
  </si>
  <si>
    <t>https://cdn.hvlgroup.com/mitzi/assembly_instructions/combo/,H150102,.pdf</t>
  </si>
  <si>
    <t>H150102-OB</t>
  </si>
  <si>
    <t>H150102-PN</t>
  </si>
  <si>
    <t>H150701-AGB</t>
  </si>
  <si>
    <t>H150701</t>
  </si>
  <si>
    <t>E26 Medium Base - LED Bulb</t>
  </si>
  <si>
    <t>https://cdn.hvlgroup.com/mitzi/assembly_instructions/combo/,H150701,.pdf</t>
  </si>
  <si>
    <t>H150701-OB</t>
  </si>
  <si>
    <t>H150701-PN</t>
  </si>
  <si>
    <t>H151101-AGB</t>
  </si>
  <si>
    <t>H151101</t>
  </si>
  <si>
    <t>BRITT</t>
  </si>
  <si>
    <t>https://cdn.hvlgroup.com/mitzi/assembly_instructions/combo/,H151101,.pdf</t>
  </si>
  <si>
    <t>Elevated Industrial, Transitional Essentials</t>
  </si>
  <si>
    <t>H151101-OB</t>
  </si>
  <si>
    <t>H151101-PN</t>
  </si>
  <si>
    <t>H151102-AGB</t>
  </si>
  <si>
    <t>H151102</t>
  </si>
  <si>
    <t>https://cdn.hvlgroup.com/mitzi/assembly_instructions/combo/,H151102,.pdf</t>
  </si>
  <si>
    <t>H151102-OB</t>
  </si>
  <si>
    <t>H151102-PN</t>
  </si>
  <si>
    <t>H157102-AGB</t>
  </si>
  <si>
    <t>H157102</t>
  </si>
  <si>
    <t>LAYLA</t>
  </si>
  <si>
    <t>Aged Brass</t>
  </si>
  <si>
    <t>https://cdn.hvlgroup.com/mitzi/assembly_instructions/combo/,H157102,.pdf</t>
  </si>
  <si>
    <t>2.50, 0.00</t>
  </si>
  <si>
    <t>5.00, 0.00</t>
  </si>
  <si>
    <t>H157102-OB</t>
  </si>
  <si>
    <t>Old Bronze</t>
  </si>
  <si>
    <t>H157102-PN</t>
  </si>
  <si>
    <t>Polished Nickel</t>
  </si>
  <si>
    <t>H159101-AGB</t>
  </si>
  <si>
    <t>H159101</t>
  </si>
  <si>
    <t>NORA</t>
  </si>
  <si>
    <t>https://cdn.hvlgroup.com/mitzi/assembly_instructions/combo/,H159101,.pdf</t>
  </si>
  <si>
    <t>H159101-PN</t>
  </si>
  <si>
    <t>H159101-POC</t>
  </si>
  <si>
    <t>H159601-AGB</t>
  </si>
  <si>
    <t>H159601</t>
  </si>
  <si>
    <t>https://cdn.hvlgroup.com/mitzi/assembly_instructions/combo/,H159601,.pdf</t>
  </si>
  <si>
    <t>H159601-PN</t>
  </si>
  <si>
    <t>H159601-POC</t>
  </si>
  <si>
    <t>H159701-AGB</t>
  </si>
  <si>
    <t>H159701</t>
  </si>
  <si>
    <t>https://cdn.hvlgroup.com/mitzi/assembly_instructions/combo/,H159701,.pdf</t>
  </si>
  <si>
    <t>0.00, 5.25</t>
  </si>
  <si>
    <t>H159701-PN</t>
  </si>
  <si>
    <t>H159701-POC</t>
  </si>
  <si>
    <t>H160101-AGB</t>
  </si>
  <si>
    <t>H160101</t>
  </si>
  <si>
    <t>CARRIE</t>
  </si>
  <si>
    <t>https://cdn.hvlgroup.com/mitzi/assembly_instructions/combo/,H160101,.pdf</t>
  </si>
  <si>
    <t>H160101-PN</t>
  </si>
  <si>
    <t>H160101-POC</t>
  </si>
  <si>
    <t>H160804-AGB</t>
  </si>
  <si>
    <t>H160804</t>
  </si>
  <si>
    <t>4 LIGHT CHANDELIER</t>
  </si>
  <si>
    <t>https://cdn.hvlgroup.com/mitzi/assembly_instructions/combo/,H160804,.pdf</t>
  </si>
  <si>
    <t>3.94, 10.13</t>
  </si>
  <si>
    <t>H160804-PN</t>
  </si>
  <si>
    <t>H160804-POC</t>
  </si>
  <si>
    <t>H161101-AGB</t>
  </si>
  <si>
    <t>H161101</t>
  </si>
  <si>
    <t>EVIE</t>
  </si>
  <si>
    <t>https://cdn.hvlgroup.com/mitzi/assembly_instructions/combo/,H161101,.pdf</t>
  </si>
  <si>
    <t>H161101-OB</t>
  </si>
  <si>
    <t>H161101-PN</t>
  </si>
  <si>
    <t>H162101-AGB</t>
  </si>
  <si>
    <t>H162101</t>
  </si>
  <si>
    <t>KARIN</t>
  </si>
  <si>
    <t>https://cdn.hvlgroup.com/mitzi/assembly_instructions/combo/,H162101,.pdf</t>
  </si>
  <si>
    <t>H162101-PN</t>
  </si>
  <si>
    <t>H162701L-AGB</t>
  </si>
  <si>
    <t>H162701L</t>
  </si>
  <si>
    <t>https://cdn.hvlgroup.com/mitzi/assembly_instructions/combo/,H162701S,H162701L,.pdf</t>
  </si>
  <si>
    <t>6.00, 12.75</t>
  </si>
  <si>
    <t>H162701L-PN</t>
  </si>
  <si>
    <t>H162701S-AGB</t>
  </si>
  <si>
    <t>H162701S</t>
  </si>
  <si>
    <t>4.50, 8.75</t>
  </si>
  <si>
    <t>H162701S-PN</t>
  </si>
  <si>
    <t>H168101-AGB/BK</t>
  </si>
  <si>
    <t>H168101</t>
  </si>
  <si>
    <t>EMMA</t>
  </si>
  <si>
    <t>https://cdn.hvlgroup.com/mitzi/assembly_instructions/combo/,H168101,.pdf</t>
  </si>
  <si>
    <t>Everyday Modern, Elevated Industrial</t>
  </si>
  <si>
    <t>H168101-PN/BK</t>
  </si>
  <si>
    <t>H168101-POC/BK</t>
  </si>
  <si>
    <t>H168701-AGB/BK</t>
  </si>
  <si>
    <t>H168701</t>
  </si>
  <si>
    <t>https://cdn.hvlgroup.com/mitzi/assembly_instructions/combo/,H168701,.pdf</t>
  </si>
  <si>
    <t>H168701-PN/BK</t>
  </si>
  <si>
    <t>H168701-POC/BK</t>
  </si>
  <si>
    <t>H169101-PB/BK</t>
  </si>
  <si>
    <t>H169101</t>
  </si>
  <si>
    <t>VIA</t>
  </si>
  <si>
    <t>PB/BK</t>
  </si>
  <si>
    <t>https://cdn.littmanbrands.com/all/images/texture_maps/PB/BK/ICON.PNG</t>
  </si>
  <si>
    <t>https://cdn.hvlgroup.com/mitzi/assembly_instructions/combo/,H169101,.pdf</t>
  </si>
  <si>
    <t>H169101-PB/WH</t>
  </si>
  <si>
    <t>PB/WH</t>
  </si>
  <si>
    <t>https://cdn.littmanbrands.com/all/images/texture_maps/PB/WH/ICON.PNG</t>
  </si>
  <si>
    <t>H169101-PN/BK</t>
  </si>
  <si>
    <t>H169101-PN/WH</t>
  </si>
  <si>
    <t>H169101-POC/BK</t>
  </si>
  <si>
    <t>H169101-POC/WH</t>
  </si>
  <si>
    <t>POC/WH</t>
  </si>
  <si>
    <t>https://cdn.littmanbrands.com/all/images/texture_maps/POC/WH/ICON.PNG</t>
  </si>
  <si>
    <t>H169701-PB/BK</t>
  </si>
  <si>
    <t>H169701</t>
  </si>
  <si>
    <t>https://cdn.hvlgroup.com/mitzi/assembly_instructions/combo/,H169701,.pdf</t>
  </si>
  <si>
    <t>H169701-PB/WH</t>
  </si>
  <si>
    <t>H169701-PN/BK</t>
  </si>
  <si>
    <t>H169701-PN/WH</t>
  </si>
  <si>
    <t>H169701-POC/BK</t>
  </si>
  <si>
    <t>H169701-POC/WH</t>
  </si>
  <si>
    <t>H172102-AGB/BK</t>
  </si>
  <si>
    <t>H172102</t>
  </si>
  <si>
    <t>IMMO</t>
  </si>
  <si>
    <t>https://cdn.hvlgroup.com/mitzi/assembly_instructions/combo/,H172102,.pdf</t>
  </si>
  <si>
    <t>H172102-AGB/WH</t>
  </si>
  <si>
    <t>H172102-PN/BK</t>
  </si>
  <si>
    <t>H172102-PN/WH</t>
  </si>
  <si>
    <t>H172102-POC/BK</t>
  </si>
  <si>
    <t>H172102-POC/WH</t>
  </si>
  <si>
    <t>H175101L-AGB/WH</t>
  </si>
  <si>
    <t>H175101L</t>
  </si>
  <si>
    <t>MILLA</t>
  </si>
  <si>
    <t>ALUMINUM</t>
  </si>
  <si>
    <t>https://cdn.hvlgroup.com/mitzi/assembly_instructions/combo/,H175101S,H175101L,.pdf</t>
  </si>
  <si>
    <t>0.00, 8.00</t>
  </si>
  <si>
    <t>H175101L-PN/WH</t>
  </si>
  <si>
    <t>H175101S-AGB/WH</t>
  </si>
  <si>
    <t>H175101S</t>
  </si>
  <si>
    <t>0.00, 7.87</t>
  </si>
  <si>
    <t>H175101S-PN/WH</t>
  </si>
  <si>
    <t>H175701L-AGB/WH</t>
  </si>
  <si>
    <t>H175701L</t>
  </si>
  <si>
    <t>https://cdn.hvlgroup.com/mitzi/assembly_instructions/combo/,H175701S,H175701L,.pdf</t>
  </si>
  <si>
    <t>H175701L-PN/WH</t>
  </si>
  <si>
    <t>H175701S-AGB/WH</t>
  </si>
  <si>
    <t>H175701S</t>
  </si>
  <si>
    <t>H175701S-PN/WH</t>
  </si>
  <si>
    <t>H175805-AGB/WH</t>
  </si>
  <si>
    <t>H175805</t>
  </si>
  <si>
    <t>https://cdn.hvlgroup.com/mitzi/assembly_instructions/combo/,H175805,H175806,.pdf</t>
  </si>
  <si>
    <t>H175805-PN/WH</t>
  </si>
  <si>
    <t>H175806-AGB/WH</t>
  </si>
  <si>
    <t>H175806</t>
  </si>
  <si>
    <t>H175806-PN/WH</t>
  </si>
  <si>
    <t>H177102L-AGB</t>
  </si>
  <si>
    <t>H177102L</t>
  </si>
  <si>
    <t>2 LIGHT LARGE WALL SCONCE</t>
  </si>
  <si>
    <t>CECILY</t>
  </si>
  <si>
    <t>https://cdn.hvlgroup.com/mitzi/assembly_instructions/combo/,H177102S,H177102L,.pdf</t>
  </si>
  <si>
    <t>2.25, 2.25</t>
  </si>
  <si>
    <t>H177102L-OB</t>
  </si>
  <si>
    <t>H177102L-PN</t>
  </si>
  <si>
    <t>H177102S-AGB</t>
  </si>
  <si>
    <t>H177102S</t>
  </si>
  <si>
    <t>2 LIGHT SMALL WALL SCONCE</t>
  </si>
  <si>
    <t>H177102S-OB</t>
  </si>
  <si>
    <t>H177102S-PN</t>
  </si>
  <si>
    <t>H178102-AGB/BK</t>
  </si>
  <si>
    <t>H178102</t>
  </si>
  <si>
    <t>ASTRID</t>
  </si>
  <si>
    <t>https://cdn.hvlgroup.com/mitzi/assembly_instructions/combo/,H178102,.pdf</t>
  </si>
  <si>
    <t>H178102-PN/BK</t>
  </si>
  <si>
    <t>H178804-AGB/BK</t>
  </si>
  <si>
    <t>H178804</t>
  </si>
  <si>
    <t>https://cdn.hvlgroup.com/mitzi/assembly_instructions/combo/,H178804,H178808,H178812,.pdf</t>
  </si>
  <si>
    <t>H178804-PN/BK</t>
  </si>
  <si>
    <t>H178808-AGB/BK</t>
  </si>
  <si>
    <t>H178808</t>
  </si>
  <si>
    <t>8 LIGHT CHANDELIER</t>
  </si>
  <si>
    <t>H178808-PN/BK</t>
  </si>
  <si>
    <t>H178812-AGB/BK</t>
  </si>
  <si>
    <t>H178812</t>
  </si>
  <si>
    <t>12 LIGHT CHANDELIER</t>
  </si>
  <si>
    <t>H178812-PN/BK</t>
  </si>
  <si>
    <t>H180701L-PB</t>
  </si>
  <si>
    <t>H180701L</t>
  </si>
  <si>
    <t>KATIE</t>
  </si>
  <si>
    <t>https://cdn.hvlgroup.com/mitzi/assembly_instructions/combo/,H180701S,H180701L,.pdf</t>
  </si>
  <si>
    <t>H180701L-PN</t>
  </si>
  <si>
    <t>H180701L-POC</t>
  </si>
  <si>
    <t>H180701S-PB</t>
  </si>
  <si>
    <t>H180701S</t>
  </si>
  <si>
    <t>H180701S-PN</t>
  </si>
  <si>
    <t>H180701S-POC</t>
  </si>
  <si>
    <t>H181701L-PB</t>
  </si>
  <si>
    <t>H181701L</t>
  </si>
  <si>
    <t>JASMINE</t>
  </si>
  <si>
    <t>https://cdn.hvlgroup.com/mitzi/assembly_instructions/combo/,H181701S,H181701L,.pdf</t>
  </si>
  <si>
    <t>Sculptural &amp; Geometric, Elevated Industrial</t>
  </si>
  <si>
    <t>H181701L-PN</t>
  </si>
  <si>
    <t>H181701L-POC</t>
  </si>
  <si>
    <t>H181701S-PB</t>
  </si>
  <si>
    <t>H181701S</t>
  </si>
  <si>
    <t>H181701S-PN</t>
  </si>
  <si>
    <t>H181701S-POC</t>
  </si>
  <si>
    <t>H182701-PB</t>
  </si>
  <si>
    <t>H182701</t>
  </si>
  <si>
    <t>ANI</t>
  </si>
  <si>
    <t>https://cdn.hvlgroup.com/mitzi/assembly_instructions/combo/,H182701,.pdf</t>
  </si>
  <si>
    <t>Sculptural &amp; Geometric, Transitional Essentials</t>
  </si>
  <si>
    <t>H182701-PN</t>
  </si>
  <si>
    <t>H182701-POC</t>
  </si>
  <si>
    <t>H185101-AGB</t>
  </si>
  <si>
    <t>H185101</t>
  </si>
  <si>
    <t>DYLAN</t>
  </si>
  <si>
    <t>https://cdn.hvlgroup.com/mitzi/assembly_instructions/combo/,H185101,.pdf</t>
  </si>
  <si>
    <t>H185101-OB</t>
  </si>
  <si>
    <t>H185101-PN</t>
  </si>
  <si>
    <t>H190101-AGB</t>
  </si>
  <si>
    <t>H190101</t>
  </si>
  <si>
    <t>JENNY</t>
  </si>
  <si>
    <t>Opal</t>
  </si>
  <si>
    <t>https://cdn.hvlgroup.com/mitzi/assembly_instructions/combo/,H190101,.pdf</t>
  </si>
  <si>
    <t>6.50, 6.50</t>
  </si>
  <si>
    <t>H190101-OB</t>
  </si>
  <si>
    <t>H190101-PN</t>
  </si>
  <si>
    <t>H190701L-AGB</t>
  </si>
  <si>
    <t>H190701L</t>
  </si>
  <si>
    <t>Crackle Clear</t>
  </si>
  <si>
    <t>https://cdn.hvlgroup.com/mitzi/assembly_instructions/combo/,H190701S,H190701L,.pdf</t>
  </si>
  <si>
    <t>9.50, 9.50</t>
  </si>
  <si>
    <t>H190701L-OB</t>
  </si>
  <si>
    <t>H190701L-PN</t>
  </si>
  <si>
    <t>PENDANT</t>
  </si>
  <si>
    <t>H190701S-AGB</t>
  </si>
  <si>
    <t>H190701S</t>
  </si>
  <si>
    <t>H190701S-OB</t>
  </si>
  <si>
    <t>H190701S-PN</t>
  </si>
  <si>
    <t>H193301-AGB</t>
  </si>
  <si>
    <t>H193301</t>
  </si>
  <si>
    <t>PAIGE</t>
  </si>
  <si>
    <t>Opal Glossy</t>
  </si>
  <si>
    <t>https://cdn.hvlgroup.com/mitzi/assembly_instructions/combo/,H193301,H193302,H193303,.pdf</t>
  </si>
  <si>
    <t>Everyday Modern, Luxe Elegance</t>
  </si>
  <si>
    <t>5.50, 0.00</t>
  </si>
  <si>
    <t>H193301-OB</t>
  </si>
  <si>
    <t>H193301-PN</t>
  </si>
  <si>
    <t>H193302-AGB</t>
  </si>
  <si>
    <t>H193302</t>
  </si>
  <si>
    <t>BATH AND VANITY</t>
  </si>
  <si>
    <t>H193302-OB</t>
  </si>
  <si>
    <t>H193302-PN</t>
  </si>
  <si>
    <t>H193303-AGB</t>
  </si>
  <si>
    <t>H193303</t>
  </si>
  <si>
    <t>H193303-OB</t>
  </si>
  <si>
    <t>H193303-PN</t>
  </si>
  <si>
    <t>H193603-AGB</t>
  </si>
  <si>
    <t>H193603</t>
  </si>
  <si>
    <t>SEMI FLUSH</t>
  </si>
  <si>
    <t>https://cdn.hvlgroup.com/mitzi/assembly_instructions/combo/,H193603,.pdf</t>
  </si>
  <si>
    <t>6.00, 0.00</t>
  </si>
  <si>
    <t>H193603-OB</t>
  </si>
  <si>
    <t>H193603-PN</t>
  </si>
  <si>
    <t>H193701L-AGB</t>
  </si>
  <si>
    <t>H193701L</t>
  </si>
  <si>
    <t>https://cdn.hvlgroup.com/mitzi/assembly_instructions/combo/,H193701S,H193701L,.pdf</t>
  </si>
  <si>
    <t>11.50, 0.00</t>
  </si>
  <si>
    <t>H193701L-OB</t>
  </si>
  <si>
    <t>H193701L-PN</t>
  </si>
  <si>
    <t>H193701S-AGB</t>
  </si>
  <si>
    <t>H193701S</t>
  </si>
  <si>
    <t>H193701S-OB</t>
  </si>
  <si>
    <t>8.00, 0.00</t>
  </si>
  <si>
    <t>H193701S-PN</t>
  </si>
  <si>
    <t>H193806-AGB</t>
  </si>
  <si>
    <t>H193806</t>
  </si>
  <si>
    <t>CHANDELIER</t>
  </si>
  <si>
    <t>https://cdn.hvlgroup.com/mitzi/assembly_instructions/combo/,H193806,H193809,.pdf</t>
  </si>
  <si>
    <t>H193806-OB</t>
  </si>
  <si>
    <t>H193806-PN</t>
  </si>
  <si>
    <t>H193809-AGB</t>
  </si>
  <si>
    <t>H193809</t>
  </si>
  <si>
    <t>9 LIGHT CHANDELIER</t>
  </si>
  <si>
    <t>H193809-OB</t>
  </si>
  <si>
    <t>H193809-PN</t>
  </si>
  <si>
    <t>H193903-AGB</t>
  </si>
  <si>
    <t>H193903</t>
  </si>
  <si>
    <t>3 LIGHT ISLAND LIGHT</t>
  </si>
  <si>
    <t>Linear</t>
  </si>
  <si>
    <t>https://cdn.hvlgroup.com/mitzi/assembly_instructions/combo/,H193903,.pdf</t>
  </si>
  <si>
    <t>H193903-OB</t>
  </si>
  <si>
    <t>H193903-PN</t>
  </si>
  <si>
    <t>H196101-AGB</t>
  </si>
  <si>
    <t>H196101</t>
  </si>
  <si>
    <t>LOLA</t>
  </si>
  <si>
    <t>https://cdn.hvlgroup.com/mitzi/assembly_instructions/combo/,H196101,.pdf</t>
  </si>
  <si>
    <t>2.50, 2.50</t>
  </si>
  <si>
    <t>H196101-PN</t>
  </si>
  <si>
    <t>H196102-AGB</t>
  </si>
  <si>
    <t>H196102</t>
  </si>
  <si>
    <t>https://cdn.hvlgroup.com/mitzi/assembly_instructions/combo/,H196102,.pdf</t>
  </si>
  <si>
    <t>H196102-PN</t>
  </si>
  <si>
    <t>H196503-AGB</t>
  </si>
  <si>
    <t>H196503</t>
  </si>
  <si>
    <t>3 LIGHT FLUSH MOUNT</t>
  </si>
  <si>
    <t>https://cdn.hvlgroup.com/mitzi/assembly_instructions/combo/,H196503,.pdf</t>
  </si>
  <si>
    <t>H196503-PN</t>
  </si>
  <si>
    <t>2.50, 2.00</t>
  </si>
  <si>
    <t>H196706-AGB</t>
  </si>
  <si>
    <t>H196706</t>
  </si>
  <si>
    <t>6 LIGHT PENDANT</t>
  </si>
  <si>
    <t>https://cdn.hvlgroup.com/mitzi/assembly_instructions/combo/,H196706,.pdf</t>
  </si>
  <si>
    <t>H196706-PN</t>
  </si>
  <si>
    <t>H199501L-AGB/CR</t>
  </si>
  <si>
    <t>H199501L</t>
  </si>
  <si>
    <t>1 LIGHT LARGE SEMI FLUSH</t>
  </si>
  <si>
    <t>AVERY</t>
  </si>
  <si>
    <t>AGB/CR</t>
  </si>
  <si>
    <t>Cream</t>
  </si>
  <si>
    <t>Steel/Aluminum</t>
  </si>
  <si>
    <t>https://cdn.littmanbrands.com/all/images/texture_maps/AGB/CR/ICON.PNG</t>
  </si>
  <si>
    <t>https://cdn.hvlgroup.com/mitzi/assembly_instructions/combo/,H199501S,H199501L,.pdf</t>
  </si>
  <si>
    <t>14.00, 0.00</t>
  </si>
  <si>
    <t>H199501L-AGB/PK</t>
  </si>
  <si>
    <t>AGB/PK</t>
  </si>
  <si>
    <t>Pink</t>
  </si>
  <si>
    <t>https://cdn.littmanbrands.com/all/images/texture_maps/AGB/PK/ICON.PNG</t>
  </si>
  <si>
    <t>H199501L-PN/MNT</t>
  </si>
  <si>
    <t>PN/MNT</t>
  </si>
  <si>
    <t>Mint</t>
  </si>
  <si>
    <t>https://cdn.littmanbrands.com/all/images/texture_maps/PN/MNT/ICON.PNG</t>
  </si>
  <si>
    <t>H199501L-PN/NVY</t>
  </si>
  <si>
    <t>PN/NVY</t>
  </si>
  <si>
    <t>Navy</t>
  </si>
  <si>
    <t>https://cdn.littmanbrands.com/all/images/texture_maps/PN/NVY/ICON.PNG</t>
  </si>
  <si>
    <t>H199501S-AGB/CR</t>
  </si>
  <si>
    <t>H199501S</t>
  </si>
  <si>
    <t>1 LIGHT SMALL SEMI FLUSH</t>
  </si>
  <si>
    <t>11.00, 0.00</t>
  </si>
  <si>
    <t>H199501S-AGB/PK</t>
  </si>
  <si>
    <t>H199501S-PN/MNT</t>
  </si>
  <si>
    <t>H199501S-PN/NVY</t>
  </si>
  <si>
    <t>H199701L-AGB/CR</t>
  </si>
  <si>
    <t>H199701L</t>
  </si>
  <si>
    <t>https://cdn.hvlgroup.com/mitzi/assembly_instructions/combo/,H199701S,H199701L,.pdf</t>
  </si>
  <si>
    <t>H199701L-AGB/PK</t>
  </si>
  <si>
    <t>H199701L-PN/MNT</t>
  </si>
  <si>
    <t>H199701L-PN/NVY</t>
  </si>
  <si>
    <t>H199701S-AGB/CR</t>
  </si>
  <si>
    <t>H199701S</t>
  </si>
  <si>
    <t>H199701S-AGB/PK</t>
  </si>
  <si>
    <t>H199701S-PN/MNT</t>
  </si>
  <si>
    <t>H199701S-PN/NVY</t>
  </si>
  <si>
    <t>H200101-AGB/BK</t>
  </si>
  <si>
    <t>H200101</t>
  </si>
  <si>
    <t>ELLIS</t>
  </si>
  <si>
    <t>https://cdn.hvlgroup.com/mitzi/assembly_instructions/combo/,H200101,.pdf</t>
  </si>
  <si>
    <t>2.25, 5.25</t>
  </si>
  <si>
    <t>H200101-PN/BK</t>
  </si>
  <si>
    <t>H200501L-AGB/BK</t>
  </si>
  <si>
    <t>H200501L</t>
  </si>
  <si>
    <t>FLUSH MOUNT</t>
  </si>
  <si>
    <t>https://cdn.hvlgroup.com/mitzi/assembly_instructions/combo/,H200501S,H200501L,.pdf</t>
  </si>
  <si>
    <t>H200501L-PN/BK</t>
  </si>
  <si>
    <t>H200501S-AGB/BK</t>
  </si>
  <si>
    <t>H200501S</t>
  </si>
  <si>
    <t>H200501S-PN/BK</t>
  </si>
  <si>
    <t>H200701L-AGB/BK</t>
  </si>
  <si>
    <t>H200701L</t>
  </si>
  <si>
    <t>https://cdn.hvlgroup.com/mitzi/assembly_instructions/combo/,H200701S,H200701L,.pdf</t>
  </si>
  <si>
    <t>H200701L-PN/BK</t>
  </si>
  <si>
    <t>H200701S-AGB/BK</t>
  </si>
  <si>
    <t>H200701S</t>
  </si>
  <si>
    <t>5.25, 0.00</t>
  </si>
  <si>
    <t>H200701S-PN/BK</t>
  </si>
  <si>
    <t>H201701-AGB</t>
  </si>
  <si>
    <t>H201701</t>
  </si>
  <si>
    <t>ELLIOT</t>
  </si>
  <si>
    <t>https://cdn.hvlgroup.com/mitzi/assembly_instructions/combo/,H201701,.pdf</t>
  </si>
  <si>
    <t>H201701-PN</t>
  </si>
  <si>
    <t>H206701L-AGB</t>
  </si>
  <si>
    <t>H206701L</t>
  </si>
  <si>
    <t>ORION</t>
  </si>
  <si>
    <t>https://cdn.hvlgroup.com/mitzi/assembly_instructions/combo/,H206701S,H206701L,.pdf</t>
  </si>
  <si>
    <t>10.00, 0.00</t>
  </si>
  <si>
    <t>H206701L-OB</t>
  </si>
  <si>
    <t>H206701L-PN</t>
  </si>
  <si>
    <t>H206701S-AGB</t>
  </si>
  <si>
    <t>H206701S</t>
  </si>
  <si>
    <t>H206701S-OB</t>
  </si>
  <si>
    <t>H206701S-PN</t>
  </si>
  <si>
    <t>H210102-AGB</t>
  </si>
  <si>
    <t>H210102</t>
  </si>
  <si>
    <t>FARAH</t>
  </si>
  <si>
    <t>Off White</t>
  </si>
  <si>
    <t>Linen</t>
  </si>
  <si>
    <t>E12 Candelabra Base</t>
  </si>
  <si>
    <t>https://cdn.hvlgroup.com/mitzi/assembly_instructions/combo/,H210102,.pdf</t>
  </si>
  <si>
    <t>Everyday Modern, The Classics</t>
  </si>
  <si>
    <t>8.00, 8.00</t>
  </si>
  <si>
    <t>3.75, 3.75</t>
  </si>
  <si>
    <t>H210102-OB</t>
  </si>
  <si>
    <t>H210102-PN</t>
  </si>
  <si>
    <t>H212102L-AGB</t>
  </si>
  <si>
    <t>H212102L</t>
  </si>
  <si>
    <t>GWEN</t>
  </si>
  <si>
    <t>Faux Silk</t>
  </si>
  <si>
    <t>https://cdn.hvlgroup.com/mitzi/assembly_instructions/combo/,H212102S,H212102L,.pdf</t>
  </si>
  <si>
    <t>13.50, 14.50</t>
  </si>
  <si>
    <t>2.75, 3.75</t>
  </si>
  <si>
    <t>H212102L-OB</t>
  </si>
  <si>
    <t>H212102L-PN</t>
  </si>
  <si>
    <t>H212102S-AGB</t>
  </si>
  <si>
    <t>H212102S</t>
  </si>
  <si>
    <t>9.25, 10.25</t>
  </si>
  <si>
    <t>H212102S-OB</t>
  </si>
  <si>
    <t>H212102S-PN</t>
  </si>
  <si>
    <t>H214601L-AGB</t>
  </si>
  <si>
    <t>H214601L</t>
  </si>
  <si>
    <t>AUDREY</t>
  </si>
  <si>
    <t>https://cdn.hvlgroup.com/mitzi/assembly_instructions/combo/,H214601S,H214601L,.pdf</t>
  </si>
  <si>
    <t>7.25, 0.00</t>
  </si>
  <si>
    <t>H214601L-OB</t>
  </si>
  <si>
    <t>H214601L-PN</t>
  </si>
  <si>
    <t>H214601S-AGB</t>
  </si>
  <si>
    <t>H214601S</t>
  </si>
  <si>
    <t>H214601S-OB</t>
  </si>
  <si>
    <t>H214601S-PN</t>
  </si>
  <si>
    <t>H216501L-AGB</t>
  </si>
  <si>
    <t>H216501L</t>
  </si>
  <si>
    <t>MAYA</t>
  </si>
  <si>
    <t>https://cdn.hvlgroup.com/mitzi/assembly_instructions/combo/,H216501S,H216501L,.pdf</t>
  </si>
  <si>
    <t>1.75, 5.25</t>
  </si>
  <si>
    <t>H216501L-PN</t>
  </si>
  <si>
    <t>H216501S-AGB</t>
  </si>
  <si>
    <t>H216501S</t>
  </si>
  <si>
    <t>H216501S-PN</t>
  </si>
  <si>
    <t>H216701L-AGB</t>
  </si>
  <si>
    <t>H216701L</t>
  </si>
  <si>
    <t>https://cdn.hvlgroup.com/mitzi/assembly_instructions/combo/,H216701S,H216701L,.pdf</t>
  </si>
  <si>
    <t>H216701L-PN</t>
  </si>
  <si>
    <t>H216701S-AGB</t>
  </si>
  <si>
    <t>H216701S</t>
  </si>
  <si>
    <t>H216701S-PN</t>
  </si>
  <si>
    <t>H220101-AGB</t>
  </si>
  <si>
    <t>H220101</t>
  </si>
  <si>
    <t>OLIVIA</t>
  </si>
  <si>
    <t>https://cdn.hvlgroup.com/mitzi/assembly_instructions/combo/,H220101,.pdf</t>
  </si>
  <si>
    <t>H220101-OB</t>
  </si>
  <si>
    <t>H220101-PN</t>
  </si>
  <si>
    <t>H222101-AGB</t>
  </si>
  <si>
    <t>H222101</t>
  </si>
  <si>
    <t>SKYE</t>
  </si>
  <si>
    <t>https://cdn.hvlgroup.com/mitzi/assembly_instructions/combo/,H222101,.pdf</t>
  </si>
  <si>
    <t>3.50, 3.50</t>
  </si>
  <si>
    <t>H222101-PN</t>
  </si>
  <si>
    <t>H222701-AGB</t>
  </si>
  <si>
    <t>H222701</t>
  </si>
  <si>
    <t>https://cdn.hvlgroup.com/mitzi/assembly_instructions/combo/,H222701,.pdf</t>
  </si>
  <si>
    <t>H222701-PN</t>
  </si>
  <si>
    <t>H223101-AGB</t>
  </si>
  <si>
    <t>H223101</t>
  </si>
  <si>
    <t>https://cdn.hvlgroup.com/mitzi/assembly_instructions/combo/,H223101,.pdf</t>
  </si>
  <si>
    <t>H223101-OB</t>
  </si>
  <si>
    <t>H223101-PN</t>
  </si>
  <si>
    <t>H234805-AGB/WH</t>
  </si>
  <si>
    <t>H234805</t>
  </si>
  <si>
    <t>COCO</t>
  </si>
  <si>
    <t>2700K</t>
  </si>
  <si>
    <t>https://cdn.hvlgroup.com/mitzi/assembly_instructions/combo/,H234805,H234807,.pdf</t>
  </si>
  <si>
    <t>H234805-PN/BK</t>
  </si>
  <si>
    <t>H234807-AGB/WH</t>
  </si>
  <si>
    <t>H234807</t>
  </si>
  <si>
    <t>7 LIGHT CHANDELIER</t>
  </si>
  <si>
    <t>1.25, 4.00</t>
  </si>
  <si>
    <t>H234807-PN/BK</t>
  </si>
  <si>
    <t>H236503-GL</t>
  </si>
  <si>
    <t>H236503</t>
  </si>
  <si>
    <t>JADE</t>
  </si>
  <si>
    <t>GL</t>
  </si>
  <si>
    <t>https://cdn.littmanbrands.com/all/images/texture_maps/GL/ICON.PNG</t>
  </si>
  <si>
    <t>https://cdn.hvlgroup.com/mitzi/assembly_instructions/combo/,H236503,.pdf</t>
  </si>
  <si>
    <t>14.75, 14.75</t>
  </si>
  <si>
    <t>H236503-GL/CR</t>
  </si>
  <si>
    <t>GL/CR</t>
  </si>
  <si>
    <t>https://cdn.littmanbrands.com/all/images/texture_maps/GL/CR/ICON.PNG</t>
  </si>
  <si>
    <t>H236503-GL/NVY</t>
  </si>
  <si>
    <t>GL/NVY</t>
  </si>
  <si>
    <t>https://cdn.littmanbrands.com/all/images/texture_maps/GL/NVY/ICON.PNG</t>
  </si>
  <si>
    <t>H236706-GL</t>
  </si>
  <si>
    <t>H236706</t>
  </si>
  <si>
    <t>6 LIGHT SMALL PENDANT</t>
  </si>
  <si>
    <t>https://cdn.hvlgroup.com/mitzi/assembly_instructions/combo/,H236706,H236708,.pdf</t>
  </si>
  <si>
    <t>H236706-GL/CR</t>
  </si>
  <si>
    <t>H236706-GL/NVY</t>
  </si>
  <si>
    <t>H236708-GL</t>
  </si>
  <si>
    <t>H236708</t>
  </si>
  <si>
    <t>8 LIGHT LARGE PENDANT</t>
  </si>
  <si>
    <t>H236708-GL/CR</t>
  </si>
  <si>
    <t>H236708-GL/NVY</t>
  </si>
  <si>
    <t>H237701L-GL</t>
  </si>
  <si>
    <t>H237701L</t>
  </si>
  <si>
    <t>CARLY</t>
  </si>
  <si>
    <t>https://cdn.hvlgroup.com/mitzi/assembly_instructions/combo/,H237701S,H237701L,.pdf</t>
  </si>
  <si>
    <t>H237701L-NVY</t>
  </si>
  <si>
    <t>NVY</t>
  </si>
  <si>
    <t>https://cdn.littmanbrands.com/all/images/texture_maps/NVY/ICON.PNG</t>
  </si>
  <si>
    <t>H237701L-PK</t>
  </si>
  <si>
    <t>PK</t>
  </si>
  <si>
    <t>https://cdn.littmanbrands.com/all/images/texture_maps/PK/ICON.PNG</t>
  </si>
  <si>
    <t>H237701S-GL</t>
  </si>
  <si>
    <t>H237701S</t>
  </si>
  <si>
    <t>6.00, 6.00</t>
  </si>
  <si>
    <t>H237701S-NVY</t>
  </si>
  <si>
    <t>H237701S-PK</t>
  </si>
  <si>
    <t>H238701L-AGB/CR</t>
  </si>
  <si>
    <t>H238701L</t>
  </si>
  <si>
    <t>BLAIR</t>
  </si>
  <si>
    <t>https://cdn.hvlgroup.com/mitzi/assembly_instructions/combo/,H238701S,H238701L,.pdf</t>
  </si>
  <si>
    <t>3.00, 16.00</t>
  </si>
  <si>
    <t>H238701L-AGB/PK</t>
  </si>
  <si>
    <t>H238701L-PN/MNT</t>
  </si>
  <si>
    <t>H238701L-PN/NVY</t>
  </si>
  <si>
    <t>H238701S-AGB/CR</t>
  </si>
  <si>
    <t>H238701S</t>
  </si>
  <si>
    <t>2.00, 11.00</t>
  </si>
  <si>
    <t>H238701S-AGB/PK</t>
  </si>
  <si>
    <t>H238701S-PN/MNT</t>
  </si>
  <si>
    <t>H238701S-PN/NVY</t>
  </si>
  <si>
    <t>H239301-AGB</t>
  </si>
  <si>
    <t>H239301</t>
  </si>
  <si>
    <t>RYAN</t>
  </si>
  <si>
    <t>Clear Frosted</t>
  </si>
  <si>
    <t>https://cdn.hvlgroup.com/mitzi/assembly_instructions/combo/,H239301,H239302,H239303,H239304,.pdf</t>
  </si>
  <si>
    <t>3.25, 3.25</t>
  </si>
  <si>
    <t>H239301-PN</t>
  </si>
  <si>
    <t>H239302-AGB</t>
  </si>
  <si>
    <t>H239302</t>
  </si>
  <si>
    <t>H239302-PN</t>
  </si>
  <si>
    <t>H239303-AGB</t>
  </si>
  <si>
    <t>H239303</t>
  </si>
  <si>
    <t>H239303-PN</t>
  </si>
  <si>
    <t>H239304-AGB</t>
  </si>
  <si>
    <t>H239304</t>
  </si>
  <si>
    <t>4 LIGHT BATH BRACKET</t>
  </si>
  <si>
    <t>H239304-PN</t>
  </si>
  <si>
    <t>H243501-CON</t>
  </si>
  <si>
    <t>H243501</t>
  </si>
  <si>
    <t>LYNN</t>
  </si>
  <si>
    <t>CON</t>
  </si>
  <si>
    <t>https://cdn.littmanbrands.com/all/images/texture_maps/CON/ICON.PNG</t>
  </si>
  <si>
    <t>https://cdn.hvlgroup.com/mitzi/assembly_instructions/combo/,H243501,.pdf</t>
  </si>
  <si>
    <t>H243501-GRP</t>
  </si>
  <si>
    <t>GRP</t>
  </si>
  <si>
    <t>https://cdn.littmanbrands.com/all/images/texture_maps/GRP/ICON.PNG</t>
  </si>
  <si>
    <t>H243501-TER</t>
  </si>
  <si>
    <t>TER</t>
  </si>
  <si>
    <t>https://cdn.littmanbrands.com/all/images/texture_maps/TER/ICON.PNG</t>
  </si>
  <si>
    <t>H245701-AGB/WH</t>
  </si>
  <si>
    <t>H245701</t>
  </si>
  <si>
    <t>DANA</t>
  </si>
  <si>
    <t>https://cdn.hvlgroup.com/mitzi/assembly_instructions/combo/,H245701,.pdf</t>
  </si>
  <si>
    <t>H245701-PN/BK</t>
  </si>
  <si>
    <t>H246701-AGB/WH</t>
  </si>
  <si>
    <t>H246701</t>
  </si>
  <si>
    <t>https://cdn.hvlgroup.com/mitzi/assembly_instructions/combo/,H246701,.pdf</t>
  </si>
  <si>
    <t>H246701-PN/BK</t>
  </si>
  <si>
    <t>H248701-AGB</t>
  </si>
  <si>
    <t>H248701</t>
  </si>
  <si>
    <t>Abigail</t>
  </si>
  <si>
    <t>https://cdn.hvlgroup.com/mitzi/assembly_instructions/combo/,H248701,.pdf</t>
  </si>
  <si>
    <t>6.75, 6.75</t>
  </si>
  <si>
    <t>H248701-PN</t>
  </si>
  <si>
    <t>H251701L-AGB/CR</t>
  </si>
  <si>
    <t>H251701L</t>
  </si>
  <si>
    <t>KIKI</t>
  </si>
  <si>
    <t>https://cdn.hvlgroup.com/mitzi/assembly_instructions/combo/,H251701S,H251701L,.pdf</t>
  </si>
  <si>
    <t>3.50, 18.00</t>
  </si>
  <si>
    <t>H251701L-AGB/PK</t>
  </si>
  <si>
    <t>H251701L-PN/MNT</t>
  </si>
  <si>
    <t>H251701L-PN/NVY</t>
  </si>
  <si>
    <t>H251701S-AGB/CR</t>
  </si>
  <si>
    <t>H251701S</t>
  </si>
  <si>
    <t>3.50, 14.00</t>
  </si>
  <si>
    <t>H251701S-AGB/PK</t>
  </si>
  <si>
    <t>H251701S-PN/MNT</t>
  </si>
  <si>
    <t>H251701S-PN/NVY</t>
  </si>
  <si>
    <t>H252701L-AGB</t>
  </si>
  <si>
    <t>H252701L</t>
  </si>
  <si>
    <t>SLOAN</t>
  </si>
  <si>
    <t>Clear</t>
  </si>
  <si>
    <t>https://cdn.hvlgroup.com/mitzi/assembly_instructions/combo/,H252701S,H252701L,.pdf</t>
  </si>
  <si>
    <t>1.25, 9.50</t>
  </si>
  <si>
    <t>H252701L-OB</t>
  </si>
  <si>
    <t>H252701L-PN</t>
  </si>
  <si>
    <t>H252701S-AGB</t>
  </si>
  <si>
    <t>H252701S</t>
  </si>
  <si>
    <t>Sloan</t>
  </si>
  <si>
    <t>1.25, 7.00</t>
  </si>
  <si>
    <t>H252701S-OB</t>
  </si>
  <si>
    <t>H252701S-PN</t>
  </si>
  <si>
    <t>H254501-PN</t>
  </si>
  <si>
    <t>H254501</t>
  </si>
  <si>
    <t>ERIKA</t>
  </si>
  <si>
    <t>Textured</t>
  </si>
  <si>
    <t>https://cdn.hvlgroup.com/mitzi/assembly_instructions/combo/,H254501,.pdf</t>
  </si>
  <si>
    <t>H256701-AGB</t>
  </si>
  <si>
    <t>H256701</t>
  </si>
  <si>
    <t>Pippin</t>
  </si>
  <si>
    <t>https://cdn.hvlgroup.com/mitzi/assembly_instructions/combo/,H256701,.pdf</t>
  </si>
  <si>
    <t>H256701-PN</t>
  </si>
  <si>
    <t>H257701-AGB</t>
  </si>
  <si>
    <t>H257701</t>
  </si>
  <si>
    <t>Angela</t>
  </si>
  <si>
    <t>https://cdn.hvlgroup.com/mitzi/assembly_instructions/combo/,H257701,.pdf</t>
  </si>
  <si>
    <t>H257701-OB</t>
  </si>
  <si>
    <t>H257701-PN</t>
  </si>
  <si>
    <t>H259102-AGB/MG</t>
  </si>
  <si>
    <t>H259102</t>
  </si>
  <si>
    <t>Leigh</t>
  </si>
  <si>
    <t>AGB/MG</t>
  </si>
  <si>
    <t>https://cdn.littmanbrands.com/all/images/texture_maps/AGB/MG/ICON.PNG</t>
  </si>
  <si>
    <t>https://cdn.hvlgroup.com/mitzi/assembly_instructions/combo/,H259102,.pdf</t>
  </si>
  <si>
    <t>10.25, 10.25</t>
  </si>
  <si>
    <t>H259102-AGB/MNT</t>
  </si>
  <si>
    <t>AGB/MNT</t>
  </si>
  <si>
    <t>https://cdn.littmanbrands.com/all/images/texture_maps/AGB/MNT/ICON.PNG</t>
  </si>
  <si>
    <t>H259102-AGB/NVY</t>
  </si>
  <si>
    <t>AGB/NVY</t>
  </si>
  <si>
    <t>https://cdn.littmanbrands.com/all/images/texture_maps/AGB/NVY/ICON.PNG</t>
  </si>
  <si>
    <t>H259102-AGB/PK</t>
  </si>
  <si>
    <t>H259102-AGB/WH</t>
  </si>
  <si>
    <t>H259102-PN/MG</t>
  </si>
  <si>
    <t>PN/MG</t>
  </si>
  <si>
    <t>https://cdn.littmanbrands.com/all/images/texture_maps/PN/MG/ICON.PNG</t>
  </si>
  <si>
    <t>H259102-PN/MNT</t>
  </si>
  <si>
    <t>H259102-PN/NVY</t>
  </si>
  <si>
    <t>H259102-PN/PK</t>
  </si>
  <si>
    <t>PN/PK</t>
  </si>
  <si>
    <t>https://cdn.littmanbrands.com/all/images/texture_maps/PN/PK/ICON.PNG</t>
  </si>
  <si>
    <t>H259102-PN/WH</t>
  </si>
  <si>
    <t>H259704L-AGB/MG</t>
  </si>
  <si>
    <t>H259704L</t>
  </si>
  <si>
    <t>4 LIGHT LARGE PENDANT</t>
  </si>
  <si>
    <t>https://cdn.hvlgroup.com/mitzi/assembly_instructions/combo/,H259704L,H259704S,.pdf</t>
  </si>
  <si>
    <t>15.25, 15.25</t>
  </si>
  <si>
    <t>H259704L-AGB/MNT</t>
  </si>
  <si>
    <t>H259704L-AGB/NVY</t>
  </si>
  <si>
    <t>H259704L-AGB/PK</t>
  </si>
  <si>
    <t>H259704L-AGB/WH</t>
  </si>
  <si>
    <t>H259704L-PN/MG</t>
  </si>
  <si>
    <t>H259704L-PN/MNT</t>
  </si>
  <si>
    <t>H259704L-PN/NVY</t>
  </si>
  <si>
    <t>H259704L-PN/PK</t>
  </si>
  <si>
    <t>H259704L-PN/WH</t>
  </si>
  <si>
    <t>H259704S-AGB/MG</t>
  </si>
  <si>
    <t>H259704S</t>
  </si>
  <si>
    <t>4 LIGHT SMALL PENDANT</t>
  </si>
  <si>
    <t>11.00, 11.00</t>
  </si>
  <si>
    <t>H259704S-AGB/MNT</t>
  </si>
  <si>
    <t>H259704S-AGB/NVY</t>
  </si>
  <si>
    <t>H259704S-AGB/PK</t>
  </si>
  <si>
    <t>H259704S-AGB/WH</t>
  </si>
  <si>
    <t>H259704S-PN/MG</t>
  </si>
  <si>
    <t>H259704S-PN/MNT</t>
  </si>
  <si>
    <t>H259704S-PN/NVY</t>
  </si>
  <si>
    <t>H259704S-PN/PK</t>
  </si>
  <si>
    <t>H259704S-PN/WH</t>
  </si>
  <si>
    <t>H261102-AGB</t>
  </si>
  <si>
    <t>H261102</t>
  </si>
  <si>
    <t>BRIGITTE</t>
  </si>
  <si>
    <t>https://cdn.hvlgroup.com/mitzi/assembly_instructions/combo/,H261102,.pdf</t>
  </si>
  <si>
    <t>H261102-OB</t>
  </si>
  <si>
    <t>H261102-PN</t>
  </si>
  <si>
    <t>H261806-AGB</t>
  </si>
  <si>
    <t>H261806</t>
  </si>
  <si>
    <t>https://cdn.hvlgroup.com/mitzi/assembly_instructions/combo/,H261806,H261810,.pdf</t>
  </si>
  <si>
    <t>H261806-OB</t>
  </si>
  <si>
    <t>H261806-PN</t>
  </si>
  <si>
    <t>H261810-AGB</t>
  </si>
  <si>
    <t>H261810</t>
  </si>
  <si>
    <t>10 LIGHT LARGE PENDANT</t>
  </si>
  <si>
    <t>H261810-OB</t>
  </si>
  <si>
    <t>H261810-PN</t>
  </si>
  <si>
    <t>H262101-AGB</t>
  </si>
  <si>
    <t>H262101</t>
  </si>
  <si>
    <t>AMEE</t>
  </si>
  <si>
    <t>https://cdn.hvlgroup.com/mitzi/assembly_instructions/combo/,H262101,.pdf</t>
  </si>
  <si>
    <t>1.25, 3.00</t>
  </si>
  <si>
    <t>H262101-PN</t>
  </si>
  <si>
    <t>H262805-AGB</t>
  </si>
  <si>
    <t>H262805</t>
  </si>
  <si>
    <t>https://cdn.hvlgroup.com/mitzi/assembly_instructions/combo/,H262805,H262810,.pdf</t>
  </si>
  <si>
    <t>H262805-PN</t>
  </si>
  <si>
    <t>H262810-AGB</t>
  </si>
  <si>
    <t>H262810</t>
  </si>
  <si>
    <t>H262810-PN</t>
  </si>
  <si>
    <t>H264101-AGB/BK</t>
  </si>
  <si>
    <t>H264101</t>
  </si>
  <si>
    <t>Robbie</t>
  </si>
  <si>
    <t>https://cdn.hvlgroup.com/mitzi/assembly_instructions/combo/,H264101,.pdf</t>
  </si>
  <si>
    <t>H264101-AGB/WH</t>
  </si>
  <si>
    <t>H264101-PN/BK</t>
  </si>
  <si>
    <t>H264101-PN/WH</t>
  </si>
  <si>
    <t>H266701L-AGB</t>
  </si>
  <si>
    <t>H266701L</t>
  </si>
  <si>
    <t>Kylie</t>
  </si>
  <si>
    <t>Opal Shiny</t>
  </si>
  <si>
    <t>https://cdn.hvlgroup.com/mitzi/assembly_instructions/combo/,H266701L,H266701S,.pdf</t>
  </si>
  <si>
    <t>Luxe Elegance</t>
  </si>
  <si>
    <t>7.50, 8.00</t>
  </si>
  <si>
    <t>H266701L-PN</t>
  </si>
  <si>
    <t>H266701S-AGB</t>
  </si>
  <si>
    <t>H266701S</t>
  </si>
  <si>
    <t>5.50, 6.00</t>
  </si>
  <si>
    <t>H266701S-PN</t>
  </si>
  <si>
    <t>H267102-AGB</t>
  </si>
  <si>
    <t>H267102</t>
  </si>
  <si>
    <t>PETRA</t>
  </si>
  <si>
    <t>https://cdn.hvlgroup.com/mitzi/assembly_instructions/combo/,H267102,.pdf</t>
  </si>
  <si>
    <t>H267102-PN</t>
  </si>
  <si>
    <t>H267601-AGB</t>
  </si>
  <si>
    <t>H267601</t>
  </si>
  <si>
    <t>Matte Crackle</t>
  </si>
  <si>
    <t>https://cdn.hvlgroup.com/mitzi/assembly_instructions/combo/,H267601,.pdf</t>
  </si>
  <si>
    <t>H267601-PN</t>
  </si>
  <si>
    <t>H267701-AGB</t>
  </si>
  <si>
    <t>H267701</t>
  </si>
  <si>
    <t>https://cdn.hvlgroup.com/mitzi/assembly_instructions/combo/,H267701,.pdf</t>
  </si>
  <si>
    <t>H267701-PN</t>
  </si>
  <si>
    <t>H270101-AGB</t>
  </si>
  <si>
    <t>H270101</t>
  </si>
  <si>
    <t>Margot</t>
  </si>
  <si>
    <t>https://cdn.hvlgroup.com/mitzi/assembly_instructions/combo/,H270101,H270102,.pdf</t>
  </si>
  <si>
    <t>8.25, 0.00</t>
  </si>
  <si>
    <t>H270101-OB</t>
  </si>
  <si>
    <t>H270101-PN</t>
  </si>
  <si>
    <t>H270102-AGB</t>
  </si>
  <si>
    <t>H270102</t>
  </si>
  <si>
    <t>H270102-OB</t>
  </si>
  <si>
    <t>H270102-PN</t>
  </si>
  <si>
    <t>H270103-AGB</t>
  </si>
  <si>
    <t>H270103</t>
  </si>
  <si>
    <t>3 LIGHT WALL SCONCE</t>
  </si>
  <si>
    <t>https://cdn.hvlgroup.com/mitzi/assembly_instructions/combo/,H270103,.pdf</t>
  </si>
  <si>
    <t>H270103-OB</t>
  </si>
  <si>
    <t>H270103-PN</t>
  </si>
  <si>
    <t>H270601-AGB</t>
  </si>
  <si>
    <t>H270601</t>
  </si>
  <si>
    <t>https://cdn.hvlgroup.com/mitzi/assembly_instructions/combo/,H270601,.pdf</t>
  </si>
  <si>
    <t>H270601-OB</t>
  </si>
  <si>
    <t>H270601-PN</t>
  </si>
  <si>
    <t>H270603-AGB</t>
  </si>
  <si>
    <t>H270603</t>
  </si>
  <si>
    <t>https://cdn.hvlgroup.com/mitzi/assembly_instructions/combo/,H270603,.pdf</t>
  </si>
  <si>
    <t>H270603-OB</t>
  </si>
  <si>
    <t>H270603-PN</t>
  </si>
  <si>
    <t>H270701L-AGB</t>
  </si>
  <si>
    <t>H270701L</t>
  </si>
  <si>
    <t>https://cdn.hvlgroup.com/mitzi/assembly_instructions/combo/,H270701S,H270701L,.pdf</t>
  </si>
  <si>
    <t>12.25, 12.25</t>
  </si>
  <si>
    <t>H270701L-OB</t>
  </si>
  <si>
    <t>H270701L-PN</t>
  </si>
  <si>
    <t>H270701S-AGB</t>
  </si>
  <si>
    <t>H270701S</t>
  </si>
  <si>
    <t>H270701S-OB</t>
  </si>
  <si>
    <t>H270701S-PN</t>
  </si>
  <si>
    <t>H270805-AGB</t>
  </si>
  <si>
    <t>H270805</t>
  </si>
  <si>
    <t>https://cdn.hvlgroup.com/mitzi/assembly_instructions/combo/,H270805,.pdf</t>
  </si>
  <si>
    <t>H270805-OB</t>
  </si>
  <si>
    <t>H270805-PN</t>
  </si>
  <si>
    <t>H271101-AGB</t>
  </si>
  <si>
    <t>H271101</t>
  </si>
  <si>
    <t>Violet</t>
  </si>
  <si>
    <t>https://cdn.hvlgroup.com/mitzi/assembly_instructions/combo/,H271101,.pdf</t>
  </si>
  <si>
    <t>Elevated Industrial, Everyday Modern</t>
  </si>
  <si>
    <t>H271101-OB</t>
  </si>
  <si>
    <t>H271101-PN</t>
  </si>
  <si>
    <t>H271701-AGB</t>
  </si>
  <si>
    <t>H271701</t>
  </si>
  <si>
    <t>https://cdn.hvlgroup.com/mitzi/assembly_instructions/combo/,H271701,.pdf</t>
  </si>
  <si>
    <t>H271701-OB</t>
  </si>
  <si>
    <t>H271701-PN</t>
  </si>
  <si>
    <t>H272101-AGB</t>
  </si>
  <si>
    <t>H272101</t>
  </si>
  <si>
    <t>https://cdn.hvlgroup.com/mitzi/assembly_instructions/combo/,H272101,.pdf</t>
  </si>
  <si>
    <t>H272101-OB</t>
  </si>
  <si>
    <t>H272101-PN</t>
  </si>
  <si>
    <t>H272701-AGB</t>
  </si>
  <si>
    <t>H272701</t>
  </si>
  <si>
    <t>https://cdn.hvlgroup.com/mitzi/assembly_instructions/combo/,H272701,.pdf</t>
  </si>
  <si>
    <t>H272701-OB</t>
  </si>
  <si>
    <t>H272701-PN</t>
  </si>
  <si>
    <t>H281301-AGB</t>
  </si>
  <si>
    <t>H281301</t>
  </si>
  <si>
    <t>Reese</t>
  </si>
  <si>
    <t>https://cdn.hvlgroup.com/mitzi/assembly_instructions/combo/,H281301,H281302,H281303,.pdf</t>
  </si>
  <si>
    <t>0.00, 6.75</t>
  </si>
  <si>
    <t>H281301-OB</t>
  </si>
  <si>
    <t>H281301-PN</t>
  </si>
  <si>
    <t>H281302-AGB</t>
  </si>
  <si>
    <t>H281302</t>
  </si>
  <si>
    <t>H281302-OB</t>
  </si>
  <si>
    <t>H281302-PN</t>
  </si>
  <si>
    <t>H281303-AGB</t>
  </si>
  <si>
    <t>H281303</t>
  </si>
  <si>
    <t>H281303-OB</t>
  </si>
  <si>
    <t>H281303-PN</t>
  </si>
  <si>
    <t>H281701L-AGB</t>
  </si>
  <si>
    <t>H281701L</t>
  </si>
  <si>
    <t>E26 Medium Base - A19 Bulb</t>
  </si>
  <si>
    <t>https://cdn.hvlgroup.com/mitzi/assembly_instructions/combo/,H281701S,H281701M,H281701L,.pdf</t>
  </si>
  <si>
    <t>0.00, 14.00</t>
  </si>
  <si>
    <t>H281701L-OB</t>
  </si>
  <si>
    <t>H281701L-PN</t>
  </si>
  <si>
    <t>H281701M-AGB</t>
  </si>
  <si>
    <t>H281701M</t>
  </si>
  <si>
    <t>1 LIGHT MEDIUM PENDANT</t>
  </si>
  <si>
    <t>0.00, 9.88</t>
  </si>
  <si>
    <t>H281701M-OB</t>
  </si>
  <si>
    <t>H281701M-PN</t>
  </si>
  <si>
    <t>H281701S-AGB</t>
  </si>
  <si>
    <t>H281701S</t>
  </si>
  <si>
    <t>E26 Medium Base and Bulb</t>
  </si>
  <si>
    <t>H281701S-OB</t>
  </si>
  <si>
    <t>H281701S-PN</t>
  </si>
  <si>
    <t>H282102-AGB</t>
  </si>
  <si>
    <t>H282102</t>
  </si>
  <si>
    <t>Remi</t>
  </si>
  <si>
    <t>https://cdn.hvlgroup.com/mitzi/assembly_instructions/combo/,H282102,.pdf</t>
  </si>
  <si>
    <t>0.00, 4.50</t>
  </si>
  <si>
    <t>H282102-PN</t>
  </si>
  <si>
    <t>H282603-AGB</t>
  </si>
  <si>
    <t>H282603</t>
  </si>
  <si>
    <t>https://cdn.hvlgroup.com/mitzi/assembly_instructions/combo/,H282603,.pdf</t>
  </si>
  <si>
    <t>H282603-PN</t>
  </si>
  <si>
    <t>H282806-AGB</t>
  </si>
  <si>
    <t>H282806</t>
  </si>
  <si>
    <t>https://cdn.hvlgroup.com/mitzi/assembly_instructions/combo/,H282806,.pdf</t>
  </si>
  <si>
    <t>H282806-PN</t>
  </si>
  <si>
    <t>H283301-PC</t>
  </si>
  <si>
    <t>H283301</t>
  </si>
  <si>
    <t>Sabrina</t>
  </si>
  <si>
    <t>PC</t>
  </si>
  <si>
    <t>https://cdn.littmanbrands.com/all/images/texture_maps/PC/ICON.PNG</t>
  </si>
  <si>
    <t>https://cdn.hvlgroup.com/mitzi/assembly_instructions/combo/,H283301,H283302,H283303,.pdf</t>
  </si>
  <si>
    <t>5.13, 0.00</t>
  </si>
  <si>
    <t>H283302-PC</t>
  </si>
  <si>
    <t>H283302</t>
  </si>
  <si>
    <t>H283303-PC</t>
  </si>
  <si>
    <t>H283303</t>
  </si>
  <si>
    <t>https://cdn.hvlgroup.com/mitzi/assembly_instructions/combo/,H282301,H282302,H283303,.pdf</t>
  </si>
  <si>
    <t>H284501L-AGB</t>
  </si>
  <si>
    <t>H284501L</t>
  </si>
  <si>
    <t>Grace</t>
  </si>
  <si>
    <t>https://cdn.hvlgroup.com/mitzi/assembly_instructions/combo/,H284501S,H284501L,.pdf</t>
  </si>
  <si>
    <t>0.00, 13.75</t>
  </si>
  <si>
    <t>H284501L-PN</t>
  </si>
  <si>
    <t>H284501R-AGB</t>
  </si>
  <si>
    <t>H284501R</t>
  </si>
  <si>
    <t>https://cdn.hvlgroup.com/mitzi/assembly_instructions/combo/,H284501R,.pdf</t>
  </si>
  <si>
    <t>0.00, 5.88</t>
  </si>
  <si>
    <t>H284501R-PN</t>
  </si>
  <si>
    <t>H284501S-AGB</t>
  </si>
  <si>
    <t>H284501S</t>
  </si>
  <si>
    <t>H284501S-PN</t>
  </si>
  <si>
    <t>H284501SQL-AGB</t>
  </si>
  <si>
    <t>H284501SQL</t>
  </si>
  <si>
    <t>https://cdn.hvlgroup.com/mitzi/assembly_instructions/combo/,H284501SQS,H284501SQL,.pdf</t>
  </si>
  <si>
    <t>H284501SQL-PN</t>
  </si>
  <si>
    <t>H284501SQS-AGB</t>
  </si>
  <si>
    <t>H284501SQS</t>
  </si>
  <si>
    <t>0.00, 7.25</t>
  </si>
  <si>
    <t>H284501SQS-PN</t>
  </si>
  <si>
    <t>H285101-AGB</t>
  </si>
  <si>
    <t>H285101</t>
  </si>
  <si>
    <t>LUPE</t>
  </si>
  <si>
    <t>E12 Candelabra Base and Bulb</t>
  </si>
  <si>
    <t>https://cdn.hvlgroup.com/mitzi/assembly_instructions/combo/,H285101,.pdf</t>
  </si>
  <si>
    <t>H285101-OB</t>
  </si>
  <si>
    <t>H285101-PN</t>
  </si>
  <si>
    <t>H288101-AGB</t>
  </si>
  <si>
    <t>H288101</t>
  </si>
  <si>
    <t>JANE</t>
  </si>
  <si>
    <t>https://cdn.hvlgroup.com/mitzi/assembly_instructions/combo/,H288101,.pdf</t>
  </si>
  <si>
    <t>Thoughtful Simplicity, Everyday Modern</t>
  </si>
  <si>
    <t>0.00, 7.88</t>
  </si>
  <si>
    <t>H288101-OB</t>
  </si>
  <si>
    <t>H288101-PN</t>
  </si>
  <si>
    <t>H288701L-AGB</t>
  </si>
  <si>
    <t>H288701L</t>
  </si>
  <si>
    <t>https://cdn.hvlgroup.com/mitzi/assembly_instructions/combo/,H288701S,H288701L,.pdf</t>
  </si>
  <si>
    <t>0.00, 10.00</t>
  </si>
  <si>
    <t>H288701L-OB</t>
  </si>
  <si>
    <t>H288701L-PN</t>
  </si>
  <si>
    <t>H288701S-AGB</t>
  </si>
  <si>
    <t>H288701S</t>
  </si>
  <si>
    <t>H288701S-OB</t>
  </si>
  <si>
    <t>H288701S-PN</t>
  </si>
  <si>
    <t>H289101-AGB</t>
  </si>
  <si>
    <t>H289101</t>
  </si>
  <si>
    <t>BRIELLE</t>
  </si>
  <si>
    <t>Opal Acid Etched</t>
  </si>
  <si>
    <t>https://cdn.hvlgroup.com/mitzi/assembly_instructions/combo/,H289101,.pdf</t>
  </si>
  <si>
    <t>0.00, 7.00</t>
  </si>
  <si>
    <t>H289101-PN</t>
  </si>
  <si>
    <t>H289701L-AGB</t>
  </si>
  <si>
    <t>H289701L</t>
  </si>
  <si>
    <t>https://cdn.hvlgroup.com/mitzi/assembly_instructions/combo/,H289701S,H289701L,.pdf</t>
  </si>
  <si>
    <t>0.00, 9.50</t>
  </si>
  <si>
    <t>H289701L-PN</t>
  </si>
  <si>
    <t>H289701S-AGB</t>
  </si>
  <si>
    <t>H289701S</t>
  </si>
  <si>
    <t>H289701S-PN</t>
  </si>
  <si>
    <t>H289804-AGB</t>
  </si>
  <si>
    <t>H289804</t>
  </si>
  <si>
    <t>https://cdn.hvlgroup.com/mitzi/assembly_instructions/combo/,H289804,.pdf</t>
  </si>
  <si>
    <t>H289804-PN</t>
  </si>
  <si>
    <t>H292503-AGB</t>
  </si>
  <si>
    <t>H292503</t>
  </si>
  <si>
    <t>BONI</t>
  </si>
  <si>
    <t>Smoke</t>
  </si>
  <si>
    <t>https://cdn.hvlgroup.com/mitzi/assembly_instructions/combo/,H292503,.pdf</t>
  </si>
  <si>
    <t>15.00, 0.00</t>
  </si>
  <si>
    <t>H292503-PN</t>
  </si>
  <si>
    <t>H293701L-AGB</t>
  </si>
  <si>
    <t>H293701L</t>
  </si>
  <si>
    <t>KENZIE</t>
  </si>
  <si>
    <t>Navy and Cream</t>
  </si>
  <si>
    <t>String</t>
  </si>
  <si>
    <t>https://cdn.hvlgroup.com/mitzi/assembly_instructions/combo/,H293701S,H293701L,.pdf</t>
  </si>
  <si>
    <t>0.00, 14.13</t>
  </si>
  <si>
    <t>H293701S-AGB</t>
  </si>
  <si>
    <t>H293701S</t>
  </si>
  <si>
    <t>Kenzie</t>
  </si>
  <si>
    <t>White and Black</t>
  </si>
  <si>
    <t>H294101-AGB/BK</t>
  </si>
  <si>
    <t>H294101</t>
  </si>
  <si>
    <t>JULIA</t>
  </si>
  <si>
    <t>https://cdn.hvlgroup.com/mitzi/assembly_instructions/combo/,H294101,.pdf</t>
  </si>
  <si>
    <t>The Classics, Transitional Essentials</t>
  </si>
  <si>
    <t>0.00, 8.13</t>
  </si>
  <si>
    <t>H294101-PN/BK</t>
  </si>
  <si>
    <t>H294701L-AGB/BK</t>
  </si>
  <si>
    <t>H294701L</t>
  </si>
  <si>
    <t>https://cdn.hvlgroup.com/mitzi/assembly_instructions/combo/,H294701S,H294701L,.pdf</t>
  </si>
  <si>
    <t>0.00, 15.13</t>
  </si>
  <si>
    <t>H294701L-PN/BK</t>
  </si>
  <si>
    <t>H294701S-AGB/BK</t>
  </si>
  <si>
    <t>H294701S</t>
  </si>
  <si>
    <t>H294701S-PN/BK</t>
  </si>
  <si>
    <t>H296102-AGB/BK</t>
  </si>
  <si>
    <t>H296102</t>
  </si>
  <si>
    <t>Colette</t>
  </si>
  <si>
    <t>https://cdn.hvlgroup.com/mitzi/assembly_instructions/combo/,H296102,.pdf</t>
  </si>
  <si>
    <t>Everyday Modern, Sculptural &amp; Geometric</t>
  </si>
  <si>
    <t>H296102-PN/BK</t>
  </si>
  <si>
    <t>H296812-AGB/BK</t>
  </si>
  <si>
    <t>H296812</t>
  </si>
  <si>
    <t>https://cdn.hvlgroup.com/mitzi/assembly_instructions/combo/,H296812,H296816,.pdf</t>
  </si>
  <si>
    <t>H296812-PN/BK</t>
  </si>
  <si>
    <t>H296816-AGB/BK</t>
  </si>
  <si>
    <t>H296816</t>
  </si>
  <si>
    <t>16 LIGHT CHANDELIER</t>
  </si>
  <si>
    <t>H296816-PN/BK</t>
  </si>
  <si>
    <t>H297101-AGB</t>
  </si>
  <si>
    <t>H297101</t>
  </si>
  <si>
    <t>Ripley</t>
  </si>
  <si>
    <t>https://cdn.hvlgroup.com/mitzi/assembly_instructions/combo/,H297101,.pdf</t>
  </si>
  <si>
    <t>H297101-PN</t>
  </si>
  <si>
    <t>H299501L-AGB/WH</t>
  </si>
  <si>
    <t>H299501L</t>
  </si>
  <si>
    <t>Nadia</t>
  </si>
  <si>
    <t>https://cdn.hvlgroup.com/mitzi/assembly_instructions/combo/,H299501S,H299501L,.pdf</t>
  </si>
  <si>
    <t>H299501L-PN/BK</t>
  </si>
  <si>
    <t>H299501S-AGB/WH</t>
  </si>
  <si>
    <t>H299501S</t>
  </si>
  <si>
    <t>0.00, 5.13</t>
  </si>
  <si>
    <t>H299501S-PN/BK</t>
  </si>
  <si>
    <t>H300701-GL/BK</t>
  </si>
  <si>
    <t>H300701</t>
  </si>
  <si>
    <t>SCARLETT</t>
  </si>
  <si>
    <t>GL/BK</t>
  </si>
  <si>
    <t>https://cdn.littmanbrands.com/all/images/texture_maps/GL/BK/ICON.PNG</t>
  </si>
  <si>
    <t>https://cdn.hvlgroup.com/mitzi/assembly_instructions/combo/,H300701,.pdf</t>
  </si>
  <si>
    <t>H300701-GL/BL</t>
  </si>
  <si>
    <t>GL/BL</t>
  </si>
  <si>
    <t>https://cdn.littmanbrands.com/all/images/texture_maps/GL/BL/ICON.PNG</t>
  </si>
  <si>
    <t>H300701-GL/PK</t>
  </si>
  <si>
    <t>GL/PK</t>
  </si>
  <si>
    <t>https://cdn.littmanbrands.com/all/images/texture_maps/GL/PK/ICON.PNG</t>
  </si>
  <si>
    <t>H300701-GL/WH</t>
  </si>
  <si>
    <t>GL/WH</t>
  </si>
  <si>
    <t>https://cdn.littmanbrands.com/all/images/texture_maps/GL/WH/ICON.PNG</t>
  </si>
  <si>
    <t>H304101-AGB</t>
  </si>
  <si>
    <t>H304101</t>
  </si>
  <si>
    <t>MACY</t>
  </si>
  <si>
    <t>https://cdn.hvlgroup.com/mitzi/assembly_instructions/combo/,H304101,.pdf</t>
  </si>
  <si>
    <t>H304101-OB</t>
  </si>
  <si>
    <t>H304101-PN</t>
  </si>
  <si>
    <t>H304701-AGB</t>
  </si>
  <si>
    <t>H304701</t>
  </si>
  <si>
    <t>https://cdn.hvlgroup.com/mitzi/assembly_instructions/combo/,H304701,.pdf</t>
  </si>
  <si>
    <t>H304701-OB</t>
  </si>
  <si>
    <t>H304701-PN</t>
  </si>
  <si>
    <t>H308101-AGB/WH</t>
  </si>
  <si>
    <t>H308101</t>
  </si>
  <si>
    <t>GIA</t>
  </si>
  <si>
    <t>https://cdn.hvlgroup.com/mitzi/assembly_instructions/combo/,H308101,.pdf</t>
  </si>
  <si>
    <t>H308101-PN/BK</t>
  </si>
  <si>
    <t>H309501-AGB</t>
  </si>
  <si>
    <t>H309501</t>
  </si>
  <si>
    <t>Lacey</t>
  </si>
  <si>
    <t>0.00, 9.38</t>
  </si>
  <si>
    <t>H309501-OB</t>
  </si>
  <si>
    <t>H309501-PN</t>
  </si>
  <si>
    <t>H311301-AGB</t>
  </si>
  <si>
    <t>H311301</t>
  </si>
  <si>
    <t>NOELLE</t>
  </si>
  <si>
    <t>https://cdn.hvlgroup.com/mitzi/assembly_instructions/combo/,H311301,H311302,H311303,.pdf</t>
  </si>
  <si>
    <t>0.00, 6.00</t>
  </si>
  <si>
    <t>H311301-PN</t>
  </si>
  <si>
    <t>H311302-AGB</t>
  </si>
  <si>
    <t>H311302</t>
  </si>
  <si>
    <t>H311302-PN</t>
  </si>
  <si>
    <t>H311303-AGB</t>
  </si>
  <si>
    <t>H311303</t>
  </si>
  <si>
    <t>H311303-PN</t>
  </si>
  <si>
    <t>H312101-BLK</t>
  </si>
  <si>
    <t>H312101</t>
  </si>
  <si>
    <t>PARKER</t>
  </si>
  <si>
    <t>BLK</t>
  </si>
  <si>
    <t>https://cdn.littmanbrands.com/all/images/texture_maps/BLK/ICON.PNG</t>
  </si>
  <si>
    <t>https://cdn.hvlgroup.com/mitzi/assembly_instructions/combo/,H312101,H312102,.pdf</t>
  </si>
  <si>
    <t>H312101-WH</t>
  </si>
  <si>
    <t>WH</t>
  </si>
  <si>
    <t>https://cdn.littmanbrands.com/all/images/texture_maps/WH/ICON.PNG</t>
  </si>
  <si>
    <t>H312102-BLK</t>
  </si>
  <si>
    <t>H312102</t>
  </si>
  <si>
    <t>H312102-WH</t>
  </si>
  <si>
    <t>H312701-BLK</t>
  </si>
  <si>
    <t>H312701</t>
  </si>
  <si>
    <t>https://cdn.hvlgroup.com/mitzi/assembly_instructions/combo/,H312701,.pdf</t>
  </si>
  <si>
    <t>H312701-WH</t>
  </si>
  <si>
    <t>H313101-BLK</t>
  </si>
  <si>
    <t>H313101</t>
  </si>
  <si>
    <t>MINA</t>
  </si>
  <si>
    <t>Opal Etched</t>
  </si>
  <si>
    <t>https://cdn.hvlgroup.com/mitzi/assembly_instructions/combo/,H313101,.pdf</t>
  </si>
  <si>
    <t>0.00, 5.38</t>
  </si>
  <si>
    <t>H313101-WH</t>
  </si>
  <si>
    <t>GLass</t>
  </si>
  <si>
    <t>H315102-GL/BK</t>
  </si>
  <si>
    <t>H315102</t>
  </si>
  <si>
    <t>JOSIE</t>
  </si>
  <si>
    <t>https://cdn.hvlgroup.com/mitzi/assembly_instructions/combo/,H315102,.pdf</t>
  </si>
  <si>
    <t>H315102-GL/WH</t>
  </si>
  <si>
    <t>H317501-AGB</t>
  </si>
  <si>
    <t>H317501</t>
  </si>
  <si>
    <t>MONICA</t>
  </si>
  <si>
    <t>Off white</t>
  </si>
  <si>
    <t>https://cdn.hvlgroup.com/mitzi/assembly_instructions/combo/,H317501,.pdf</t>
  </si>
  <si>
    <t>H317501-OB</t>
  </si>
  <si>
    <t>H317501-PN</t>
  </si>
  <si>
    <t>H318101-AGB/WH</t>
  </si>
  <si>
    <t>H318101</t>
  </si>
  <si>
    <t>MERRI</t>
  </si>
  <si>
    <t>https://cdn.hvlgroup.com/mitzi/assembly_instructions/combo/,H318101,H318102,.pdf</t>
  </si>
  <si>
    <t>H318101-PN/BK</t>
  </si>
  <si>
    <t>H318102-AGB/WH</t>
  </si>
  <si>
    <t>H318102</t>
  </si>
  <si>
    <t>H318102-PN/BK</t>
  </si>
  <si>
    <t>H319502-AGB</t>
  </si>
  <si>
    <t>H319502</t>
  </si>
  <si>
    <t>ULLA</t>
  </si>
  <si>
    <t>https://cdn.hvlgroup.com/mitzi/assembly_instructions/combo/,H319502,.pdf</t>
  </si>
  <si>
    <t>0.00, 13.00</t>
  </si>
  <si>
    <t>H319502-PN</t>
  </si>
  <si>
    <t>H320102-AGB/BK</t>
  </si>
  <si>
    <t>H320102</t>
  </si>
  <si>
    <t>DAKOTA</t>
  </si>
  <si>
    <t>https://cdn.hvlgroup.com/mitzi/assembly_instructions/combo/,H320102,.pdf</t>
  </si>
  <si>
    <t>H320806-AGB/BK</t>
  </si>
  <si>
    <t>H320806</t>
  </si>
  <si>
    <t>https://cdn.hvlgroup.com/mitzi/assembly_instructions/combo/,H320806,H320810,.pdf</t>
  </si>
  <si>
    <t>H320810-AGB/BK</t>
  </si>
  <si>
    <t>H320810</t>
  </si>
  <si>
    <t>H323101-AGB</t>
  </si>
  <si>
    <t>H323101</t>
  </si>
  <si>
    <t>ELANOR</t>
  </si>
  <si>
    <t>https://cdn.hvlgroup.com/mitzi/assembly_instructions/combo/,H323101,.pdf</t>
  </si>
  <si>
    <t>H323101-PN</t>
  </si>
  <si>
    <t>H323601-AGB</t>
  </si>
  <si>
    <t>H323601</t>
  </si>
  <si>
    <t>https://cdn.hvlgroup.com/mitzi/assembly_instructions/combo/,H323601,.pdf</t>
  </si>
  <si>
    <t>H323601-PN</t>
  </si>
  <si>
    <t>H323701-AGB</t>
  </si>
  <si>
    <t>H323701</t>
  </si>
  <si>
    <t>https://cdn.hvlgroup.com/mitzi/assembly_instructions/combo/,H323701,.pdf</t>
  </si>
  <si>
    <t>H323701-PN</t>
  </si>
  <si>
    <t>H326101-AGB</t>
  </si>
  <si>
    <t>H326101</t>
  </si>
  <si>
    <t>ARIEL</t>
  </si>
  <si>
    <t>E26 MEDIUM BASE</t>
  </si>
  <si>
    <t>https://cdn.hvlgroup.com/mitzi/assembly_instructions/combo/,H326101,H326102,.pdf</t>
  </si>
  <si>
    <t>4.13, 4.13</t>
  </si>
  <si>
    <t>H326101-PN</t>
  </si>
  <si>
    <t>H326102-AGB</t>
  </si>
  <si>
    <t>H326102</t>
  </si>
  <si>
    <t>H326102-PN</t>
  </si>
  <si>
    <t>H326702-AGB</t>
  </si>
  <si>
    <t>H326702</t>
  </si>
  <si>
    <t>2 LIGHT PENDANT</t>
  </si>
  <si>
    <t>https://cdn.hvlgroup.com/mitzi/assembly_instructions/combo/,H326702,.pdf</t>
  </si>
  <si>
    <t>H326702-PN</t>
  </si>
  <si>
    <t>H326804-AGB</t>
  </si>
  <si>
    <t>H326804</t>
  </si>
  <si>
    <t>https://cdn.hvlgroup.com/mitzi/assembly_instructions/combo/,H326804,H326806,H326808,.pdf</t>
  </si>
  <si>
    <t>H326804-PN</t>
  </si>
  <si>
    <t>H326806-AGB</t>
  </si>
  <si>
    <t>H326806</t>
  </si>
  <si>
    <t>H326806-PN</t>
  </si>
  <si>
    <t>H326808-AGB</t>
  </si>
  <si>
    <t>H326808</t>
  </si>
  <si>
    <t>H326808-PN</t>
  </si>
  <si>
    <t>H326904-AGB</t>
  </si>
  <si>
    <t>H326904</t>
  </si>
  <si>
    <t>4 LIGHT ISLAND</t>
  </si>
  <si>
    <t>https://cdn.hvlgroup.com/mitzi/assembly_instructions/combo/,H326904,.pdf</t>
  </si>
  <si>
    <t>H326904-PN</t>
  </si>
  <si>
    <t>H327101-AGB</t>
  </si>
  <si>
    <t>H327101</t>
  </si>
  <si>
    <t>ISABELLA</t>
  </si>
  <si>
    <t>E12 CANDELABRA BASE</t>
  </si>
  <si>
    <t>https://cdn.hvlgroup.com/mitzi/assembly_instructions/combo/,H327101,H327103,.pdf</t>
  </si>
  <si>
    <t>6.13, 0.00</t>
  </si>
  <si>
    <t>H327101-PN</t>
  </si>
  <si>
    <t>H327103-AGB</t>
  </si>
  <si>
    <t>H327103</t>
  </si>
  <si>
    <t>Thoughtful Simplicity, Transitional Essentials</t>
  </si>
  <si>
    <t>H327103-PN</t>
  </si>
  <si>
    <t>H327603-AGB</t>
  </si>
  <si>
    <t>H327603</t>
  </si>
  <si>
    <t>https://cdn.hvlgroup.com/mitzi/assembly_instructions/combo/,H327603,.pdf</t>
  </si>
  <si>
    <t>H327603-PN</t>
  </si>
  <si>
    <t>H327806-AGB</t>
  </si>
  <si>
    <t>H327806</t>
  </si>
  <si>
    <t>https://cdn.hvlgroup.com/mitzi/assembly_instructions/combo/,H327806,H327810,.pdf</t>
  </si>
  <si>
    <t>H327806-PN</t>
  </si>
  <si>
    <t>H327810-AGB</t>
  </si>
  <si>
    <t>H327810</t>
  </si>
  <si>
    <t>H327810-PN</t>
  </si>
  <si>
    <t>H328102-AGB</t>
  </si>
  <si>
    <t>H328102</t>
  </si>
  <si>
    <t>NATALIE</t>
  </si>
  <si>
    <t>OPAL GLOSSY</t>
  </si>
  <si>
    <t>https://cdn.hvlgroup.com/mitzi/assembly_instructions/combo/,H328102,.pdf</t>
  </si>
  <si>
    <t>The Classics, Everyday Modern</t>
  </si>
  <si>
    <t>H328102-PN</t>
  </si>
  <si>
    <t>H329101-AGB</t>
  </si>
  <si>
    <t>H329101</t>
  </si>
  <si>
    <t>PHOEBE</t>
  </si>
  <si>
    <t>OPAL MATTE</t>
  </si>
  <si>
    <t>https://cdn.hvlgroup.com/mitzi/assembly_instructions/combo/,H329101,H329102,.pdf</t>
  </si>
  <si>
    <t>The Classics, Elevated Industrial</t>
  </si>
  <si>
    <t>4.88, 4.88</t>
  </si>
  <si>
    <t>H329101-OB</t>
  </si>
  <si>
    <t>H329101-PN</t>
  </si>
  <si>
    <t>H329102-AGB</t>
  </si>
  <si>
    <t>H329102</t>
  </si>
  <si>
    <t>H329102-OB</t>
  </si>
  <si>
    <t>H329102-PN</t>
  </si>
  <si>
    <t>H329502S-AGB</t>
  </si>
  <si>
    <t>H329502S</t>
  </si>
  <si>
    <t>https://cdn.hvlgroup.com/mitzi/assembly_instructions/combo/,H329502S,H329503L,.pdf</t>
  </si>
  <si>
    <t>9.63, 9.63</t>
  </si>
  <si>
    <t>H329502S-OB</t>
  </si>
  <si>
    <t>H329502S-PN</t>
  </si>
  <si>
    <t>H329503L-AGB</t>
  </si>
  <si>
    <t>H329503L</t>
  </si>
  <si>
    <t>13.63, 13.63</t>
  </si>
  <si>
    <t>H329503L-OB</t>
  </si>
  <si>
    <t>H329503L-PN</t>
  </si>
  <si>
    <t>H339701-AGB/MB</t>
  </si>
  <si>
    <t>H339701</t>
  </si>
  <si>
    <t>MEGAN</t>
  </si>
  <si>
    <t>AGB/MB</t>
  </si>
  <si>
    <t>Ceramic</t>
  </si>
  <si>
    <t>MATTE BLACK</t>
  </si>
  <si>
    <t>CERAMIC</t>
  </si>
  <si>
    <t>https://cdn.littmanbrands.com/all/images/texture_maps/AGB/MB/ICON.PNG</t>
  </si>
  <si>
    <t>Everyday Modern, Thoughtful Simplicity</t>
  </si>
  <si>
    <t>5.00, 6.00</t>
  </si>
  <si>
    <t>H339701-AGB/MW</t>
  </si>
  <si>
    <t>AGB/MW</t>
  </si>
  <si>
    <t>MATTE WHITE</t>
  </si>
  <si>
    <t>https://cdn.littmanbrands.com/all/images/texture_maps/AGB/MW/ICON.PNG</t>
  </si>
  <si>
    <t>H339701-PN/MB</t>
  </si>
  <si>
    <t>PN/MB</t>
  </si>
  <si>
    <t>https://cdn.littmanbrands.com/all/images/texture_maps/PN/MB/ICON.PNG</t>
  </si>
  <si>
    <t>H339701-PN/MW</t>
  </si>
  <si>
    <t>PN/MW</t>
  </si>
  <si>
    <t>https://cdn.littmanbrands.com/all/images/texture_maps/PN/MW/ICON.PNG</t>
  </si>
  <si>
    <t>H340502-AGB</t>
  </si>
  <si>
    <t>H340502</t>
  </si>
  <si>
    <t>LYDIA</t>
  </si>
  <si>
    <t>https://cdn.hvlgroup.com/mitzi/assembly_instructions/combo/,H340502,.pdf</t>
  </si>
  <si>
    <t>9.88, 9.88</t>
  </si>
  <si>
    <t>H340502-PN</t>
  </si>
  <si>
    <t>H342101-CRL</t>
  </si>
  <si>
    <t>H342101</t>
  </si>
  <si>
    <t>LUCY</t>
  </si>
  <si>
    <t>CRL</t>
  </si>
  <si>
    <t>https://cdn.littmanbrands.com/all/images/texture_maps/CRL/ICON.PNG</t>
  </si>
  <si>
    <t>https://cdn.hvlgroup.com/mitzi/assembly_instructions/combo/,H342101,.pdf</t>
  </si>
  <si>
    <t>H342101-GRY</t>
  </si>
  <si>
    <t>GRY</t>
  </si>
  <si>
    <t>https://cdn.littmanbrands.com/all/images/texture_maps/GRY/ICON.PNG</t>
  </si>
  <si>
    <t>H342101-NVY</t>
  </si>
  <si>
    <t>H342101-WH</t>
  </si>
  <si>
    <t>H344101-AGB/BK</t>
  </si>
  <si>
    <t>H344101</t>
  </si>
  <si>
    <t>RENEE</t>
  </si>
  <si>
    <t>https://cdn.hvlgroup.com/mitzi/assembly_instructions/combo/,H344101,.pdf</t>
  </si>
  <si>
    <t>H344101-PN/BK</t>
  </si>
  <si>
    <t>H344102A-AGB/BK</t>
  </si>
  <si>
    <t>H344102A</t>
  </si>
  <si>
    <t>https://cdn.hvlgroup.com/mitzi/assembly_instructions/combo/,H344102A,.pdf</t>
  </si>
  <si>
    <t>H344102A-PN/BK</t>
  </si>
  <si>
    <t>H344102B-AGB/BK</t>
  </si>
  <si>
    <t>H344102B</t>
  </si>
  <si>
    <t>https://cdn.hvlgroup.com/mitzi/assembly_instructions/combo/,H344102B,.pdf</t>
  </si>
  <si>
    <t>H344102B-PN/BK</t>
  </si>
  <si>
    <t>H344603-AGB/BK</t>
  </si>
  <si>
    <t>H344603</t>
  </si>
  <si>
    <t>https://cdn.hvlgroup.com/mitzi/assembly_instructions/combo/,H344603,.pdf</t>
  </si>
  <si>
    <t>H344603-PN/BK</t>
  </si>
  <si>
    <t>H344701-AGB/BK</t>
  </si>
  <si>
    <t>H344701</t>
  </si>
  <si>
    <t>https://cdn.hvlgroup.com/mitzi/assembly_instructions/combo/,H344701,.pdf</t>
  </si>
  <si>
    <t>H344701-PN/BK</t>
  </si>
  <si>
    <t>H344805-AGB/BK</t>
  </si>
  <si>
    <t>H344805</t>
  </si>
  <si>
    <t>https://cdn.hvlgroup.com/mitzi/assembly_instructions/combo/,H344805,.pdf</t>
  </si>
  <si>
    <t>H344805-PN/BK</t>
  </si>
  <si>
    <t>H346101-AGB</t>
  </si>
  <si>
    <t>H346101</t>
  </si>
  <si>
    <t>HANNAH</t>
  </si>
  <si>
    <t>OFF WHITE</t>
  </si>
  <si>
    <t>LINEN</t>
  </si>
  <si>
    <t>https://cdn.hvlgroup.com/mitzi/assembly_instructions/combo/,H346101,.pdf</t>
  </si>
  <si>
    <t>H346101-PN</t>
  </si>
  <si>
    <t>H346805-AGB</t>
  </si>
  <si>
    <t>H346805</t>
  </si>
  <si>
    <t>https://cdn.hvlgroup.com/mitzi/assembly_instructions/combo/,H346805,.pdf</t>
  </si>
  <si>
    <t>24.00, 24.00</t>
  </si>
  <si>
    <t>H346805-PN</t>
  </si>
  <si>
    <t>H347701-AGB</t>
  </si>
  <si>
    <t>H347701</t>
  </si>
  <si>
    <t>ELSIE</t>
  </si>
  <si>
    <t>https://cdn.hvlgroup.com/mitzi/assembly_instructions/combo/,H347701,.pdf</t>
  </si>
  <si>
    <t>Sculptural &amp; Geometric, Luxe Elegance</t>
  </si>
  <si>
    <t>13.00, 13.00</t>
  </si>
  <si>
    <t>H347701-PN</t>
  </si>
  <si>
    <t>H348804-AGB/BK</t>
  </si>
  <si>
    <t>H348804</t>
  </si>
  <si>
    <t>WILLOW</t>
  </si>
  <si>
    <t>G16.5 Candelabra Base and Bulb</t>
  </si>
  <si>
    <t>https://cdn.hvlgroup.com/mitzi/assembly_instructions/combo/,H348804,H348806,.pdf</t>
  </si>
  <si>
    <t>H348804-PN/BK</t>
  </si>
  <si>
    <t>H348806-AGB/BK</t>
  </si>
  <si>
    <t>H348806</t>
  </si>
  <si>
    <t>H348806-PN/BK</t>
  </si>
  <si>
    <t>H350502-AGB</t>
  </si>
  <si>
    <t>H350502</t>
  </si>
  <si>
    <t>HAZEL</t>
  </si>
  <si>
    <t>https://cdn.hvlgroup.com/mitzi/assembly_instructions/combo/,H350502,.pdf</t>
  </si>
  <si>
    <t>H350502-PN</t>
  </si>
  <si>
    <t>H351501-AGB/BLSH</t>
  </si>
  <si>
    <t>H351501</t>
  </si>
  <si>
    <t>LAURYN</t>
  </si>
  <si>
    <t>AGB/BLSH</t>
  </si>
  <si>
    <t>https://cdn.littmanbrands.com/all/images/texture_maps/AGB/BLSH/ICON.PNG</t>
  </si>
  <si>
    <t>https://cdn.hvlgroup.com/mitzi/assembly_instructions/combo/,H351501,.pdf</t>
  </si>
  <si>
    <t>H351501-AGB/WH</t>
  </si>
  <si>
    <t>H351501-PN/GRY</t>
  </si>
  <si>
    <t>PN/GRY</t>
  </si>
  <si>
    <t>https://cdn.littmanbrands.com/all/images/texture_maps/PN/GRY/ICON.PNG</t>
  </si>
  <si>
    <t>H351501-PN/NVY</t>
  </si>
  <si>
    <t>H351701L-AGB/BLSH</t>
  </si>
  <si>
    <t>H351701L</t>
  </si>
  <si>
    <t>https://cdn.hvlgroup.com/mitzi/assembly_instructions/combo/,H351701L,.pdf</t>
  </si>
  <si>
    <t>H351701L-AGB/WH</t>
  </si>
  <si>
    <t>H351701L-PN/GRY</t>
  </si>
  <si>
    <t>H351701L-PN/NVY</t>
  </si>
  <si>
    <t>H351701S-AGB/BLSH</t>
  </si>
  <si>
    <t>H351701S</t>
  </si>
  <si>
    <t>https://cdn.hvlgroup.com/mitzi/assembly_instructions/combo/,H351701S,.pdf</t>
  </si>
  <si>
    <t>H351701S-AGB/WH</t>
  </si>
  <si>
    <t>H351701S-PN/GRY</t>
  </si>
  <si>
    <t>H351701S-PN/NVY</t>
  </si>
  <si>
    <t>H353101-AGB</t>
  </si>
  <si>
    <t>H353101</t>
  </si>
  <si>
    <t>ALYSSA</t>
  </si>
  <si>
    <t>https://cdn.hvlgroup.com/mitzi/assembly_instructions/combo/,H353101,.pdf</t>
  </si>
  <si>
    <t>H353101-OB</t>
  </si>
  <si>
    <t>H353101-PN</t>
  </si>
  <si>
    <t>H353605-AGB</t>
  </si>
  <si>
    <t>H353605</t>
  </si>
  <si>
    <t>5 LIGHT SEMI FLUSH</t>
  </si>
  <si>
    <t>https://cdn.hvlgroup.com/mitzi/assembly_instructions/combo/,H353605,.pdf</t>
  </si>
  <si>
    <t>H353605-OB</t>
  </si>
  <si>
    <t>H353605-PN</t>
  </si>
  <si>
    <t>H353701-AGB</t>
  </si>
  <si>
    <t>H353701</t>
  </si>
  <si>
    <t>https://cdn.hvlgroup.com/mitzi/assembly_instructions/combo/,H353701,.pdf</t>
  </si>
  <si>
    <t>H353701-OB</t>
  </si>
  <si>
    <t>H353701-PN</t>
  </si>
  <si>
    <t>H353808-AGB</t>
  </si>
  <si>
    <t>H353808</t>
  </si>
  <si>
    <t>https://cdn.hvlgroup.com/mitzi/assembly_instructions/combo/,H353808,.pdf</t>
  </si>
  <si>
    <t>H353808-OB</t>
  </si>
  <si>
    <t>H353808-PN</t>
  </si>
  <si>
    <t>H357101-AGB</t>
  </si>
  <si>
    <t>H357101</t>
  </si>
  <si>
    <t>ALEXA</t>
  </si>
  <si>
    <t>https://cdn.hvlgroup.com/mitzi/assembly_instructions/combo/,H357101,H357302,H357303,.pdf</t>
  </si>
  <si>
    <t>5.88, 5.88</t>
  </si>
  <si>
    <t>H357101-PN</t>
  </si>
  <si>
    <t>H357302-AGB</t>
  </si>
  <si>
    <t>H357302</t>
  </si>
  <si>
    <t>2 LIGHT BATH</t>
  </si>
  <si>
    <t>H357302-PN</t>
  </si>
  <si>
    <t>H357303-AGB</t>
  </si>
  <si>
    <t>H357303</t>
  </si>
  <si>
    <t>3 LIGHT BATH</t>
  </si>
  <si>
    <t>H357303-PN</t>
  </si>
  <si>
    <t>H357701-AGB</t>
  </si>
  <si>
    <t>H357701</t>
  </si>
  <si>
    <t>https://cdn.hvlgroup.com/mitzi/assembly_instructions/combo/,H357701,.pdf</t>
  </si>
  <si>
    <t>H357701-PN</t>
  </si>
  <si>
    <t>H357805-AGB</t>
  </si>
  <si>
    <t>H357805</t>
  </si>
  <si>
    <t>https://cdn.hvlgroup.com/mitzi/assembly_instructions/combo/,H357805,H357809,.pdf</t>
  </si>
  <si>
    <t>H357805-PN</t>
  </si>
  <si>
    <t>H357809-AGB</t>
  </si>
  <si>
    <t>H357809</t>
  </si>
  <si>
    <t>H357809-PN</t>
  </si>
  <si>
    <t>H359301-PB</t>
  </si>
  <si>
    <t>H359301</t>
  </si>
  <si>
    <t>SERENA</t>
  </si>
  <si>
    <t>https://cdn.hvlgroup.com/mitzi/assembly_instructions/combo/,H359301,H359302,H359303,H359304,.pdf</t>
  </si>
  <si>
    <t>Elevated Industrial, Sculptural &amp; Geometric</t>
  </si>
  <si>
    <t>Long-tailed like a wall-mounted torch, tapered and clean-lined, Serena is a dramatic sconce.</t>
  </si>
  <si>
    <t>H359301-PN</t>
  </si>
  <si>
    <t>H359302-PB</t>
  </si>
  <si>
    <t>H359302</t>
  </si>
  <si>
    <t>H359302-PN</t>
  </si>
  <si>
    <t>H359303-PB</t>
  </si>
  <si>
    <t>H359303</t>
  </si>
  <si>
    <t>Serena</t>
  </si>
  <si>
    <t>H359303-PN</t>
  </si>
  <si>
    <t>H359304-PB</t>
  </si>
  <si>
    <t>H359304</t>
  </si>
  <si>
    <t>4 LIGHT BATH  BRACKET</t>
  </si>
  <si>
    <t>H359304-PN</t>
  </si>
  <si>
    <t>H359603-PB</t>
  </si>
  <si>
    <t>H359603</t>
  </si>
  <si>
    <t>https://cdn.hvlgroup.com/mitzi/assembly_instructions/combo/,H359603,.pdf</t>
  </si>
  <si>
    <t>H359603-PN</t>
  </si>
  <si>
    <t>H359813-PB</t>
  </si>
  <si>
    <t>H359813</t>
  </si>
  <si>
    <t>13 LIGHT CHANDELIER</t>
  </si>
  <si>
    <t>https://cdn.hvlgroup.com/mitzi/assembly_instructions/combo/,H359813,H359819,.pdf</t>
  </si>
  <si>
    <t>H359813-PN</t>
  </si>
  <si>
    <t>H359819-PB</t>
  </si>
  <si>
    <t>H359819</t>
  </si>
  <si>
    <t>19 LIGHT CHANDELIER</t>
  </si>
  <si>
    <t>H359819-PN</t>
  </si>
  <si>
    <t>H368601L-BLK/GL</t>
  </si>
  <si>
    <t>H368601L</t>
  </si>
  <si>
    <t>CADENCE</t>
  </si>
  <si>
    <t>BLK/GL</t>
  </si>
  <si>
    <t>https://cdn.littmanbrands.com/all/images/texture_maps/BLK/GL/ICON.PNG</t>
  </si>
  <si>
    <t>https://cdn.hvlgroup.com/mitzi/assembly_instructions/combo/,H368601S,H368601M,H368601L,.pdf</t>
  </si>
  <si>
    <t>11.75, 0.00</t>
  </si>
  <si>
    <t>H368601L-WH/GL</t>
  </si>
  <si>
    <t>WH/GL</t>
  </si>
  <si>
    <t>https://cdn.littmanbrands.com/all/images/texture_maps/WH/GL/ICON.PNG</t>
  </si>
  <si>
    <t>H368601M-BLK/GL</t>
  </si>
  <si>
    <t>H368601M</t>
  </si>
  <si>
    <t>1 LIGHT MEDIUM SEMI FLUSH</t>
  </si>
  <si>
    <t>E26 Medium Base - A15 Bulb</t>
  </si>
  <si>
    <t>7.88, 0.00</t>
  </si>
  <si>
    <t>H368601M-WH/GL</t>
  </si>
  <si>
    <t>H368601S-BLK/GL</t>
  </si>
  <si>
    <t>H368601S</t>
  </si>
  <si>
    <t>4.75, 0.00</t>
  </si>
  <si>
    <t>H368601S-WH/GL</t>
  </si>
  <si>
    <t>H375101-AGB</t>
  </si>
  <si>
    <t>H375101</t>
  </si>
  <si>
    <t>ARIANA</t>
  </si>
  <si>
    <t>H375101-OB</t>
  </si>
  <si>
    <t>6.75, 0.00</t>
  </si>
  <si>
    <t>H375101-PN</t>
  </si>
  <si>
    <t>H375701L-AGB</t>
  </si>
  <si>
    <t>H375701L</t>
  </si>
  <si>
    <t>10.50, 0.00</t>
  </si>
  <si>
    <t>H375701L-OB</t>
  </si>
  <si>
    <t>H375701L-PN</t>
  </si>
  <si>
    <t>H375701S-AGB</t>
  </si>
  <si>
    <t>H375701S</t>
  </si>
  <si>
    <t>H375701S-OB</t>
  </si>
  <si>
    <t>H375701S-PN</t>
  </si>
  <si>
    <t>HL111101-AGB</t>
  </si>
  <si>
    <t>HL111101</t>
  </si>
  <si>
    <t>1 LIGHT WALL SCONCE WITH PLUG</t>
  </si>
  <si>
    <t>Pull Chain on Socket with Plug</t>
  </si>
  <si>
    <t>https://cdn.hvlgroup.com/mitzi/assembly_instructions/combo/,HL111101,.pdf</t>
  </si>
  <si>
    <t>HL111101G-AGB</t>
  </si>
  <si>
    <t>HL111101G</t>
  </si>
  <si>
    <t>https://cdn.hvlgroup.com/mitzi/assembly_instructions/combo/,HL111101G,.pdf</t>
  </si>
  <si>
    <t>HL111101G-OB</t>
  </si>
  <si>
    <t>HL111101G-PN</t>
  </si>
  <si>
    <t>HL111101G-POC</t>
  </si>
  <si>
    <t>HL111101-OB</t>
  </si>
  <si>
    <t>HL111101-PN</t>
  </si>
  <si>
    <t>HL111101-POC</t>
  </si>
  <si>
    <t>HL120201-AGB</t>
  </si>
  <si>
    <t>HL120201</t>
  </si>
  <si>
    <t>1 LIGHT TABLE LAMP WITH A MARBLE BASE</t>
  </si>
  <si>
    <t>Table Lamp</t>
  </si>
  <si>
    <t>8' SPT cord with Full Range on Plug</t>
  </si>
  <si>
    <t>Incandescent Dimmer</t>
  </si>
  <si>
    <t>https://cdn.hvlgroup.com/mitzi/assembly_instructions/combo/,HL120201,.pdf</t>
  </si>
  <si>
    <t>HL120201-PN</t>
  </si>
  <si>
    <t>HL148201L-AGB/BK</t>
  </si>
  <si>
    <t>HL148201L</t>
  </si>
  <si>
    <t>1 LIGHT LARGE TABLE LAMP</t>
  </si>
  <si>
    <t>8' SPT cord with On/Off on Plug</t>
  </si>
  <si>
    <t>https://cdn.hvlgroup.com/mitzi/assembly_instructions/combo/,HL148201S,HL148201L,.pdf</t>
  </si>
  <si>
    <t>HL148201L-PN/BK</t>
  </si>
  <si>
    <t>HL148201L-POC/BK</t>
  </si>
  <si>
    <t>HL148201S-AGB/BK</t>
  </si>
  <si>
    <t>HL148201S</t>
  </si>
  <si>
    <t>1 LIGHT SMALL TABLE LAMP</t>
  </si>
  <si>
    <t>HL148201S-PN/BK</t>
  </si>
  <si>
    <t>HL148201S-POC/BK</t>
  </si>
  <si>
    <t>HL152201-AGB</t>
  </si>
  <si>
    <t>HL152201</t>
  </si>
  <si>
    <t>BIANCA</t>
  </si>
  <si>
    <t>https://cdn.hvlgroup.com/mitzi/assembly_instructions/combo/,HL152201,.pdf</t>
  </si>
  <si>
    <t>HL152201-PN</t>
  </si>
  <si>
    <t>HL153201-AGB</t>
  </si>
  <si>
    <t>HL153201</t>
  </si>
  <si>
    <t>FIONA</t>
  </si>
  <si>
    <t>FAUX SILK</t>
  </si>
  <si>
    <t>https://cdn.hvlgroup.com/mitzi/assembly_instructions/combo/,HL153201,.pdf</t>
  </si>
  <si>
    <t>6.25, 6.25</t>
  </si>
  <si>
    <t>HL153201-PN</t>
  </si>
  <si>
    <t>HL153201-POC</t>
  </si>
  <si>
    <t>HL155201-AGB/BK</t>
  </si>
  <si>
    <t>HL155201</t>
  </si>
  <si>
    <t>1 LIGHT TABLE LAMP</t>
  </si>
  <si>
    <t>ZENA</t>
  </si>
  <si>
    <t>https://cdn.hvlgroup.com/mitzi/assembly_instructions/combo/,HL155201,.pdf</t>
  </si>
  <si>
    <t>HL155201-PN/BK</t>
  </si>
  <si>
    <t>HL155201-POC/BK</t>
  </si>
  <si>
    <t>HL156201-OB</t>
  </si>
  <si>
    <t>HL156201</t>
  </si>
  <si>
    <t>TORI</t>
  </si>
  <si>
    <t>https://cdn.hvlgroup.com/mitzi/assembly_instructions/combo/,HL156201,.pdf</t>
  </si>
  <si>
    <t>HL156201-PN</t>
  </si>
  <si>
    <t>HL156201-POC</t>
  </si>
  <si>
    <t>HL157201-AGB/BK</t>
  </si>
  <si>
    <t>HL157201</t>
  </si>
  <si>
    <t>1 LIGHT TABLE LAMP WITH A CONCRETE BASE</t>
  </si>
  <si>
    <t>https://cdn.hvlgroup.com/mitzi/assembly_instructions/combo/,HL157201,HL157401,.pdf</t>
  </si>
  <si>
    <t>HL157201-PN/BK</t>
  </si>
  <si>
    <t>HL157201-POC/BK</t>
  </si>
  <si>
    <t>HL157401-AGB/BK</t>
  </si>
  <si>
    <t>HL157401</t>
  </si>
  <si>
    <t>1 LIGHT FLOOR LAMP WITH A CONCRETE BASE</t>
  </si>
  <si>
    <t>Floor Lamp</t>
  </si>
  <si>
    <t>HL157401-PN/BK</t>
  </si>
  <si>
    <t>HL157401-POC/BK</t>
  </si>
  <si>
    <t>HL158201A-PN/BK</t>
  </si>
  <si>
    <t>HL158201A</t>
  </si>
  <si>
    <t>1 LIGHT TABLE LAMP STYLE WITH A STEEL BASE</t>
  </si>
  <si>
    <t>TINK</t>
  </si>
  <si>
    <t>https://cdn.hvlgroup.com/mitzi/assembly_instructions/combo/,HL158201A,.pdf</t>
  </si>
  <si>
    <t>HL158201A-POC/BK</t>
  </si>
  <si>
    <t>HL158201B-AGB/BK</t>
  </si>
  <si>
    <t>HL158201B</t>
  </si>
  <si>
    <t>https://cdn.hvlgroup.com/mitzi/assembly_instructions/combo/,HL158201B,.pdf</t>
  </si>
  <si>
    <t>HL158201B-POC/BK</t>
  </si>
  <si>
    <t>HL163401-PN/BK</t>
  </si>
  <si>
    <t>HL163401</t>
  </si>
  <si>
    <t>1 LIGHT FLOOR LAMP WITH A SPUN STEEL BASE</t>
  </si>
  <si>
    <t>LEAH</t>
  </si>
  <si>
    <t>https://cdn.hvlgroup.com/mitzi/assembly_instructions/combo/,HL163401,.pdf</t>
  </si>
  <si>
    <t>HL165201-PN</t>
  </si>
  <si>
    <t>HL165201</t>
  </si>
  <si>
    <t>2 LIGHT TABLE LAMP WITH A MARBLE BASE</t>
  </si>
  <si>
    <t>ZOEY</t>
  </si>
  <si>
    <t>https://cdn.hvlgroup.com/mitzi/assembly_instructions/combo/,HL165201,.pdf</t>
  </si>
  <si>
    <t>HL165201-POC</t>
  </si>
  <si>
    <t>HL170201-AGB</t>
  </si>
  <si>
    <t>HL170201</t>
  </si>
  <si>
    <t>MIA</t>
  </si>
  <si>
    <t>https://cdn.hvlgroup.com/mitzi/assembly_instructions/combo/,HL170201,.pdf</t>
  </si>
  <si>
    <t>HL170201-PN</t>
  </si>
  <si>
    <t>HL170201-POC</t>
  </si>
  <si>
    <t>HL174201-AGB/BK</t>
  </si>
  <si>
    <t>HL174201</t>
  </si>
  <si>
    <t>META</t>
  </si>
  <si>
    <t>Black/Brass</t>
  </si>
  <si>
    <t>https://cdn.hvlgroup.com/mitzi/assembly_instructions/combo/,HL174201,.pdf</t>
  </si>
  <si>
    <t>3.00, 6.75</t>
  </si>
  <si>
    <t>HL174201-AGB/WH</t>
  </si>
  <si>
    <t>White/Brass</t>
  </si>
  <si>
    <t>3.50, 6.75</t>
  </si>
  <si>
    <t>HL174201-PN/BK</t>
  </si>
  <si>
    <t>BLACK POLISHED NICKEL</t>
  </si>
  <si>
    <t>HL174201-PN/WH</t>
  </si>
  <si>
    <t>White/Polished Nickel</t>
  </si>
  <si>
    <t>HL175201-AGB/WH</t>
  </si>
  <si>
    <t>HL175201</t>
  </si>
  <si>
    <t>https://cdn.hvlgroup.com/mitzi/assembly_instructions/combo/,HL175201,.pdf</t>
  </si>
  <si>
    <t>HL175201-PN/WH</t>
  </si>
  <si>
    <t>HL186201-AGB</t>
  </si>
  <si>
    <t>HL186201</t>
  </si>
  <si>
    <t>ARDEN</t>
  </si>
  <si>
    <t>https://cdn.hvlgroup.com/mitzi/assembly_instructions/combo/,HL186201,.pdf</t>
  </si>
  <si>
    <t>HL186201-PN</t>
  </si>
  <si>
    <t>HL187201-AGB</t>
  </si>
  <si>
    <t>HL187201</t>
  </si>
  <si>
    <t>TABLE LAMP</t>
  </si>
  <si>
    <t>DEVON</t>
  </si>
  <si>
    <t>Black</t>
  </si>
  <si>
    <t>Fabric</t>
  </si>
  <si>
    <t>https://cdn.hvlgroup.com/mitzi/assembly_instructions/combo/,HL187201,.pdf</t>
  </si>
  <si>
    <t>HL187201-PN</t>
  </si>
  <si>
    <t>HL194201-PN/BK</t>
  </si>
  <si>
    <t>HL194201</t>
  </si>
  <si>
    <t>https://cdn.hvlgroup.com/mitzi/assembly_instructions/combo/,HL194201,.pdf</t>
  </si>
  <si>
    <t>HL200201-AGB/BK</t>
  </si>
  <si>
    <t>HL200201</t>
  </si>
  <si>
    <t>https://cdn.hvlgroup.com/mitzi/assembly_instructions/combo/,HL200201,.pdf</t>
  </si>
  <si>
    <t>HL200201-PN/BK</t>
  </si>
  <si>
    <t>HL206201L-AGB</t>
  </si>
  <si>
    <t>HL206201L</t>
  </si>
  <si>
    <t>https://cdn.hvlgroup.com/mitzi/assembly_instructions/combo/,HL206201S,HL206201L,.pdf</t>
  </si>
  <si>
    <t>5.75, 0.00</t>
  </si>
  <si>
    <t>HL206201L-OB</t>
  </si>
  <si>
    <t>HL206201L-PN</t>
  </si>
  <si>
    <t>HL206201S-AGB</t>
  </si>
  <si>
    <t>HL206201S</t>
  </si>
  <si>
    <t>HL206201S-OB</t>
  </si>
  <si>
    <t>HL206201S-PN</t>
  </si>
  <si>
    <t>HL211201-AGB</t>
  </si>
  <si>
    <t>HL211201</t>
  </si>
  <si>
    <t>LENA</t>
  </si>
  <si>
    <t>https://cdn.hvlgroup.com/mitzi/assembly_instructions/combo/,HL211201,.pdf</t>
  </si>
  <si>
    <t>1.00, 9.00</t>
  </si>
  <si>
    <t>HL211201-PN</t>
  </si>
  <si>
    <t>HL240101-AGB</t>
  </si>
  <si>
    <t>HL240101</t>
  </si>
  <si>
    <t>PATTI</t>
  </si>
  <si>
    <t>https://cdn.hvlgroup.com/mitzi/assembly_instructions/combo/,HL240101,.pdf</t>
  </si>
  <si>
    <t>4.50, 10.50</t>
  </si>
  <si>
    <t>HL240101-OB</t>
  </si>
  <si>
    <t>HL240101-PN</t>
  </si>
  <si>
    <t>HL243201-CON</t>
  </si>
  <si>
    <t>HL243201</t>
  </si>
  <si>
    <t>https://cdn.hvlgroup.com/mitzi/assembly_instructions/combo/,HL243201,.pdf</t>
  </si>
  <si>
    <t>HL243201-GRP</t>
  </si>
  <si>
    <t>HL243201-TER</t>
  </si>
  <si>
    <t>HL249101-AGB/BK</t>
  </si>
  <si>
    <t>HL249101</t>
  </si>
  <si>
    <t>Renee</t>
  </si>
  <si>
    <t>https://cdn.hvlgroup.com/mitzi/assembly_instructions/combo/,HL249101,.pdf</t>
  </si>
  <si>
    <t>HL249101-PN/BK</t>
  </si>
  <si>
    <t>HL250201-AGB</t>
  </si>
  <si>
    <t>HL250201</t>
  </si>
  <si>
    <t>IRIS</t>
  </si>
  <si>
    <t>https://cdn.hvlgroup.com/mitzi/assembly_instructions/combo/,HL250201,.pdf</t>
  </si>
  <si>
    <t>7.75, 7.75</t>
  </si>
  <si>
    <t>HL250201-PN</t>
  </si>
  <si>
    <t>HL253201-AGB</t>
  </si>
  <si>
    <t>HL253201</t>
  </si>
  <si>
    <t>GIGI</t>
  </si>
  <si>
    <t>https://cdn.hvlgroup.com/mitzi/assembly_instructions/combo/,HL253201,.pdf</t>
  </si>
  <si>
    <t>9.00, 0.00</t>
  </si>
  <si>
    <t>HL253201-PN</t>
  </si>
  <si>
    <t>HL263201-AGB/NVY</t>
  </si>
  <si>
    <t>HL263201</t>
  </si>
  <si>
    <t>1 LIGHT PICTURE LIGHT WITH PLUG</t>
  </si>
  <si>
    <t>Picture Light</t>
  </si>
  <si>
    <t>Holly</t>
  </si>
  <si>
    <t>https://cdn.hvlgroup.com/mitzi/assembly_instructions/combo/,HL263201,HL263202,HL263203,.pdf</t>
  </si>
  <si>
    <t>8.25, 8.25</t>
  </si>
  <si>
    <t>HL263201-AGB/WH</t>
  </si>
  <si>
    <t>HL263201-PN/NVY</t>
  </si>
  <si>
    <t>HL263201-PN/WH</t>
  </si>
  <si>
    <t>HL263202-AGB/NVY</t>
  </si>
  <si>
    <t>HL263202</t>
  </si>
  <si>
    <t>2 LIGHT PICTURE LIGHT WITH PLUG</t>
  </si>
  <si>
    <t>16.25, 16.25</t>
  </si>
  <si>
    <t>HL263202-AGB/WH</t>
  </si>
  <si>
    <t>HL263202-PN/NVY</t>
  </si>
  <si>
    <t>HL263202-PN/WH</t>
  </si>
  <si>
    <t>HL263203-AGB/NVY</t>
  </si>
  <si>
    <t>HL263203</t>
  </si>
  <si>
    <t>3 LIGHT PICTURE LIGHT WITH PLUG</t>
  </si>
  <si>
    <t>24.25, 24.25</t>
  </si>
  <si>
    <t>HL263203-AGB/WH</t>
  </si>
  <si>
    <t>HL263203-PN/NVY</t>
  </si>
  <si>
    <t>HL263203-PN/WH</t>
  </si>
  <si>
    <t>HL268201-CL</t>
  </si>
  <si>
    <t>HL268201</t>
  </si>
  <si>
    <t>BRYNN</t>
  </si>
  <si>
    <t>CL</t>
  </si>
  <si>
    <t>Porcelain</t>
  </si>
  <si>
    <t>https://cdn.littmanbrands.com/all/images/texture_maps/CL/ICON.PNG</t>
  </si>
  <si>
    <t>https://cdn.hvlgroup.com/mitzi/assembly_instructions/combo/,HL268201,.pdf</t>
  </si>
  <si>
    <t>7.50, 9.50</t>
  </si>
  <si>
    <t>5.00, 6.50</t>
  </si>
  <si>
    <t>HL268201-JD</t>
  </si>
  <si>
    <t>JD</t>
  </si>
  <si>
    <t>https://cdn.littmanbrands.com/all/images/texture_maps/JD/ICON.PNG</t>
  </si>
  <si>
    <t>HL268201-PL</t>
  </si>
  <si>
    <t>PL</t>
  </si>
  <si>
    <t>https://cdn.littmanbrands.com/all/images/texture_maps/PL/ICON.PNG</t>
  </si>
  <si>
    <t>HL269201-CL</t>
  </si>
  <si>
    <t>HL269201</t>
  </si>
  <si>
    <t>DEMI</t>
  </si>
  <si>
    <t>https://cdn.hvlgroup.com/mitzi/assembly_instructions/combo/,HL269201,.pdf</t>
  </si>
  <si>
    <t>10.00, 16.00</t>
  </si>
  <si>
    <t>HL269201-PL</t>
  </si>
  <si>
    <t>HL269201-SG</t>
  </si>
  <si>
    <t>SG</t>
  </si>
  <si>
    <t>https://cdn.littmanbrands.com/all/images/texture_maps/SG/ICON.PNG</t>
  </si>
  <si>
    <t>HL269201-SU</t>
  </si>
  <si>
    <t>SU</t>
  </si>
  <si>
    <t>https://cdn.littmanbrands.com/all/images/texture_maps/SU/ICON.PNG</t>
  </si>
  <si>
    <t>HL270201-CH</t>
  </si>
  <si>
    <t>HL270201</t>
  </si>
  <si>
    <t>Jessa</t>
  </si>
  <si>
    <t>CH</t>
  </si>
  <si>
    <t>https://cdn.littmanbrands.com/all/images/texture_maps/CH/ICON.PNG</t>
  </si>
  <si>
    <t>https://cdn.hvlgroup.com/mitzi/assembly_instructions/combo/,HL270201,.pdf</t>
  </si>
  <si>
    <t>12.00, 14.00</t>
  </si>
  <si>
    <t>HL270201-DBL</t>
  </si>
  <si>
    <t>DBL</t>
  </si>
  <si>
    <t>https://cdn.littmanbrands.com/all/images/texture_maps/DBL/ICON.PNG</t>
  </si>
  <si>
    <t>,</t>
  </si>
  <si>
    <t>HL270701L-AGB</t>
  </si>
  <si>
    <t>HL270701L</t>
  </si>
  <si>
    <t>1 LIGHT LARGE SWAG PENDANT</t>
  </si>
  <si>
    <t>https://cdn.hvlgroup.com/mitzi/assembly_instructions/combo/,HL270701L,HL270701S,.pdf</t>
  </si>
  <si>
    <t>12.25, 0.00</t>
  </si>
  <si>
    <t>HL270701L-OB</t>
  </si>
  <si>
    <t>HL270701L-PN</t>
  </si>
  <si>
    <t>HL270701S-AGB</t>
  </si>
  <si>
    <t>HL270701S</t>
  </si>
  <si>
    <t>HL270701S-OB</t>
  </si>
  <si>
    <t>HL270701S-PN</t>
  </si>
  <si>
    <t>HL280201-AGB</t>
  </si>
  <si>
    <t>HL280201</t>
  </si>
  <si>
    <t>https://cdn.hvlgroup.com/mitzi/assembly_instructions/combo/,HL280201,.pdf</t>
  </si>
  <si>
    <t>HL280201-OB</t>
  </si>
  <si>
    <t>HL280201-PN</t>
  </si>
  <si>
    <t>HL285201-AGB</t>
  </si>
  <si>
    <t>HL285201</t>
  </si>
  <si>
    <t>https://cdn.hvlgroup.com/mitzi/assembly_instructions/combo/,HL285201,.pdf</t>
  </si>
  <si>
    <t>HL285201-OB</t>
  </si>
  <si>
    <t>HL285201-PN</t>
  </si>
  <si>
    <t>HL289201-AGB</t>
  </si>
  <si>
    <t>HL289201</t>
  </si>
  <si>
    <t>https://cdn.hvlgroup.com/mitzi/assembly_instructions/combo/,HL289201,.pdf</t>
  </si>
  <si>
    <t>HL289201-PN</t>
  </si>
  <si>
    <t>HL289401-AGB</t>
  </si>
  <si>
    <t>HL289401</t>
  </si>
  <si>
    <t>1 LIGHT FLOOR LAMP</t>
  </si>
  <si>
    <t>FLOOR LAMP</t>
  </si>
  <si>
    <t>https://cdn.hvlgroup.com/mitzi/assembly_instructions/combo/,HL289401,.pdf</t>
  </si>
  <si>
    <t>HL289401-PN</t>
  </si>
  <si>
    <t>HL290101-AGB</t>
  </si>
  <si>
    <t>HL290101</t>
  </si>
  <si>
    <t>GINA</t>
  </si>
  <si>
    <t>https://cdn.hvlgroup.com/mitzi/assembly_instructions/combo/,HL290101,.pdf</t>
  </si>
  <si>
    <t>7.00, 7.00</t>
  </si>
  <si>
    <t>HL290101-OB</t>
  </si>
  <si>
    <t>HL290101-PN</t>
  </si>
  <si>
    <t>HL291101-AGB</t>
  </si>
  <si>
    <t>HL291101</t>
  </si>
  <si>
    <t>LINDSAY</t>
  </si>
  <si>
    <t>https://cdn.hvlgroup.com/mitzi/assembly_instructions/combo/,HL291101,.pdf</t>
  </si>
  <si>
    <t>3.50, 6.25</t>
  </si>
  <si>
    <t>HL291101-OB</t>
  </si>
  <si>
    <t>HL291101-PN</t>
  </si>
  <si>
    <t>HL294401B-AGB/BK</t>
  </si>
  <si>
    <t>HL294401B</t>
  </si>
  <si>
    <t>1 LIGHT TORCHIERE FLOOR LAMP</t>
  </si>
  <si>
    <t>https://cdn.hvlgroup.com/mitzi/assembly_instructions/combo/,HL294401B,.pdf</t>
  </si>
  <si>
    <t>HL294401B-PN/BK</t>
  </si>
  <si>
    <t>HL295101-AGB/WH</t>
  </si>
  <si>
    <t>HL295101</t>
  </si>
  <si>
    <t>Willa</t>
  </si>
  <si>
    <t>https://cdn.hvlgroup.com/mitzi/assembly_instructions/combo/,HL295101,.pdf</t>
  </si>
  <si>
    <t>HL295101-PN/BK</t>
  </si>
  <si>
    <t>HL295201-AGB/WH</t>
  </si>
  <si>
    <t>HL295201</t>
  </si>
  <si>
    <t>https://cdn.hvlgroup.com/mitzi/assembly_instructions/combo/,HL295201,.pdf</t>
  </si>
  <si>
    <t>HL295201-PN/BK</t>
  </si>
  <si>
    <t>HL295401-AGB/WH</t>
  </si>
  <si>
    <t>HL295401</t>
  </si>
  <si>
    <t>https://cdn.hvlgroup.com/mitzi/assembly_instructions/combo/,HL295401,.pdf</t>
  </si>
  <si>
    <t>HL295401-PN/BK</t>
  </si>
  <si>
    <t>HL298201-AGB</t>
  </si>
  <si>
    <t>HL298201</t>
  </si>
  <si>
    <t>Nikki</t>
  </si>
  <si>
    <t>G9 Wedgebase - LED Bulb</t>
  </si>
  <si>
    <t>https://cdn.hvlgroup.com/mitzi/assembly_instructions/combo/,HL298201,.pdf</t>
  </si>
  <si>
    <t>4.50, 0.00</t>
  </si>
  <si>
    <t>HL298201-PN</t>
  </si>
  <si>
    <t>HL310201-PN</t>
  </si>
  <si>
    <t>HL310201</t>
  </si>
  <si>
    <t>NICOLE</t>
  </si>
  <si>
    <t>Crystal</t>
  </si>
  <si>
    <t>https://cdn.hvlgroup.com/mitzi/assembly_instructions/combo/,HL310201,.pdf</t>
  </si>
  <si>
    <t>8.50, 0.00</t>
  </si>
  <si>
    <t>HL321401-GL/WH</t>
  </si>
  <si>
    <t>HL321401</t>
  </si>
  <si>
    <t>2 LIGHT FLOOR LAMP</t>
  </si>
  <si>
    <t>LIZA</t>
  </si>
  <si>
    <t>https://cdn.hvlgroup.com/mitzi/assembly_instructions/combo/,HL321401,.pdf</t>
  </si>
  <si>
    <t>12.00, 0.00</t>
  </si>
  <si>
    <t>HL334201-BO/GL</t>
  </si>
  <si>
    <t>HL334201</t>
  </si>
  <si>
    <t>ATHENA</t>
  </si>
  <si>
    <t>BO/GL</t>
  </si>
  <si>
    <t>BELGIAN LINEN</t>
  </si>
  <si>
    <t>8' SPT cord with Turn Knob on Socket</t>
  </si>
  <si>
    <t>https://cdn.littmanbrands.com/all/images/texture_maps/BO/GL/ICON.PNG</t>
  </si>
  <si>
    <t>14.00, 15.00</t>
  </si>
  <si>
    <t>HL334201-CRW/GL</t>
  </si>
  <si>
    <t>CRW/GL</t>
  </si>
  <si>
    <t>https://cdn.littmanbrands.com/all/images/texture_maps/CRW/GL/ICON.PNG</t>
  </si>
  <si>
    <t>HL334201-OG/GL</t>
  </si>
  <si>
    <t>OG/GL</t>
  </si>
  <si>
    <t>https://cdn.littmanbrands.com/all/images/texture_maps/OG/GL/ICON.PNG</t>
  </si>
  <si>
    <t>HL335201-BLK/GL</t>
  </si>
  <si>
    <t>HL335201</t>
  </si>
  <si>
    <t>NAOMI</t>
  </si>
  <si>
    <t>Belgian Linen</t>
  </si>
  <si>
    <t>14.00, 16.00</t>
  </si>
  <si>
    <t>HL335201-WH/GL</t>
  </si>
  <si>
    <t>HL336201-GRY/GL</t>
  </si>
  <si>
    <t>HL336201</t>
  </si>
  <si>
    <t>ERIN</t>
  </si>
  <si>
    <t>GRY/GL</t>
  </si>
  <si>
    <t>https://cdn.littmanbrands.com/all/images/texture_maps/GRY/GL/ICON.PNG</t>
  </si>
  <si>
    <t>HL337201-BW/GL</t>
  </si>
  <si>
    <t>HL337201</t>
  </si>
  <si>
    <t>FAITH</t>
  </si>
  <si>
    <t>BW/GL</t>
  </si>
  <si>
    <t>https://cdn.littmanbrands.com/all/images/texture_maps/BW/GL/ICON.PNG</t>
  </si>
  <si>
    <t>13.00, 14.00</t>
  </si>
  <si>
    <t>HL343101-CRL</t>
  </si>
  <si>
    <t>HL343101</t>
  </si>
  <si>
    <t>DARCIE</t>
  </si>
  <si>
    <t>On/Off Switch on Plug</t>
  </si>
  <si>
    <t>https://cdn.hvlgroup.com/mitzi/assembly_instructions/combo/,HL343101,.pdf</t>
  </si>
  <si>
    <t>Thoughtful Simplicity, Elevated Industrial</t>
  </si>
  <si>
    <t>HL343101-GRY</t>
  </si>
  <si>
    <t>HL343101-NVY</t>
  </si>
  <si>
    <t>HL343101-WH</t>
  </si>
  <si>
    <t>HL349201-AGB/BK</t>
  </si>
  <si>
    <t>HL349201</t>
  </si>
  <si>
    <t>LILLIAN</t>
  </si>
  <si>
    <t>BELGIUM LINEN</t>
  </si>
  <si>
    <t>PULL CHAIN ON SOCKET WITH PLUG</t>
  </si>
  <si>
    <t>https://cdn.hvlgroup.com/mitzi/assembly_instructions/combo/,HL349201,HL349401,.pdf</t>
  </si>
  <si>
    <t>6.00, 8.00</t>
  </si>
  <si>
    <t>HL349201-PN/BK</t>
  </si>
  <si>
    <t>HL349401-AGB/BK</t>
  </si>
  <si>
    <t>HL349401</t>
  </si>
  <si>
    <t>7.00, 12.00</t>
  </si>
  <si>
    <t>HL349401-PN/BK</t>
  </si>
  <si>
    <t>HL364201-GD</t>
  </si>
  <si>
    <t>HL364201</t>
  </si>
  <si>
    <t>HEATHER</t>
  </si>
  <si>
    <t>GD</t>
  </si>
  <si>
    <t>https://cdn.littmanbrands.com/all/images/texture_maps/GD/ICON.PNG</t>
  </si>
  <si>
    <t>The Classics, Luxe Elegance</t>
  </si>
  <si>
    <t>HL364201-SIL</t>
  </si>
  <si>
    <t>SIL</t>
  </si>
  <si>
    <t>https://cdn.littmanbrands.com/all/images/texture_maps/SIL/ICON.PNG</t>
  </si>
  <si>
    <t>HL372101-AOB</t>
  </si>
  <si>
    <t>HL372101</t>
  </si>
  <si>
    <t>AOB</t>
  </si>
  <si>
    <t>https://cdn.littmanbrands.com/all/images/texture_maps/AOB/ICON.PNG</t>
  </si>
  <si>
    <t>https://cdn.hvlgroup.com/mitzi/assembly_instructions/combo/,HL372101,.pdf</t>
  </si>
  <si>
    <t>HL372101-PN</t>
  </si>
  <si>
    <t>Your Price</t>
  </si>
  <si>
    <t>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</si>
</sst>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1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0A9B0-0AE8-447B-AA17-15C3D14BE78F}">
  <dimension ref="A1:CM1102"/>
  <sheetViews>
    <sheetView tabSelected="1" workbookViewId="0"/>
  </sheetViews>
  <sheetFormatPr defaultRowHeight="15" x14ac:dyDescent="0.25"/>
  <cols>
    <col min="3" max="3" width="19.140625" bestFit="1" customWidth="1"/>
    <col min="4" max="4" width="17.5703125" bestFit="1" customWidth="1"/>
    <col min="5" max="5" width="13.140625" style="4" bestFit="1" customWidth="1"/>
    <col min="7" max="7" width="10" style="4" bestFit="1" customWidth="1"/>
    <col min="8" max="8" width="9.140625" style="4"/>
    <col min="9" max="9" width="17.42578125" bestFit="1" customWidth="1"/>
    <col min="85" max="85" width="12.140625" bestFit="1" customWidth="1"/>
  </cols>
  <sheetData>
    <row r="1" spans="1:91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2619</v>
      </c>
      <c r="H1" s="3" t="s">
        <v>2620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39</v>
      </c>
      <c r="AQ1" s="2" t="s">
        <v>40</v>
      </c>
      <c r="AR1" s="2" t="s">
        <v>41</v>
      </c>
      <c r="AS1" s="2" t="s">
        <v>42</v>
      </c>
      <c r="AT1" s="2" t="s">
        <v>43</v>
      </c>
      <c r="AU1" s="2" t="s">
        <v>44</v>
      </c>
      <c r="AV1" s="2" t="s">
        <v>45</v>
      </c>
      <c r="AW1" s="2" t="s">
        <v>46</v>
      </c>
      <c r="AX1" s="2" t="s">
        <v>47</v>
      </c>
      <c r="AY1" s="2" t="s">
        <v>48</v>
      </c>
      <c r="AZ1" s="2" t="s">
        <v>49</v>
      </c>
      <c r="BA1" s="2" t="s">
        <v>50</v>
      </c>
      <c r="BB1" s="2" t="s">
        <v>51</v>
      </c>
      <c r="BC1" s="2" t="s">
        <v>52</v>
      </c>
      <c r="BD1" s="2" t="s">
        <v>53</v>
      </c>
      <c r="BE1" s="2" t="s">
        <v>54</v>
      </c>
      <c r="BF1" s="2" t="s">
        <v>55</v>
      </c>
      <c r="BG1" s="2" t="s">
        <v>56</v>
      </c>
      <c r="BH1" s="2" t="s">
        <v>57</v>
      </c>
      <c r="BI1" s="2" t="s">
        <v>58</v>
      </c>
      <c r="BJ1" s="2" t="s">
        <v>59</v>
      </c>
      <c r="BK1" s="2" t="s">
        <v>60</v>
      </c>
      <c r="BL1" s="2" t="s">
        <v>61</v>
      </c>
      <c r="BM1" s="2" t="s">
        <v>62</v>
      </c>
      <c r="BN1" s="2" t="s">
        <v>63</v>
      </c>
      <c r="BO1" s="2" t="s">
        <v>64</v>
      </c>
      <c r="BP1" s="2" t="s">
        <v>65</v>
      </c>
      <c r="BQ1" s="2" t="s">
        <v>66</v>
      </c>
      <c r="BR1" s="2" t="s">
        <v>67</v>
      </c>
      <c r="BS1" s="2" t="s">
        <v>68</v>
      </c>
      <c r="BT1" s="2" t="s">
        <v>69</v>
      </c>
      <c r="BU1" s="2" t="s">
        <v>70</v>
      </c>
      <c r="BV1" s="2" t="s">
        <v>71</v>
      </c>
      <c r="BW1" s="2" t="s">
        <v>72</v>
      </c>
      <c r="BX1" s="2" t="s">
        <v>73</v>
      </c>
      <c r="BY1" s="2" t="s">
        <v>74</v>
      </c>
      <c r="BZ1" s="2" t="s">
        <v>75</v>
      </c>
      <c r="CA1" s="2" t="s">
        <v>76</v>
      </c>
      <c r="CB1" s="2" t="s">
        <v>77</v>
      </c>
      <c r="CC1" s="2" t="s">
        <v>78</v>
      </c>
      <c r="CD1" s="2" t="s">
        <v>79</v>
      </c>
      <c r="CE1" s="2" t="s">
        <v>80</v>
      </c>
      <c r="CF1" s="2" t="s">
        <v>81</v>
      </c>
      <c r="CG1" s="2" t="s">
        <v>82</v>
      </c>
      <c r="CH1" s="2" t="s">
        <v>83</v>
      </c>
      <c r="CI1" s="2" t="s">
        <v>84</v>
      </c>
      <c r="CJ1" s="2" t="s">
        <v>85</v>
      </c>
      <c r="CK1" s="2" t="s">
        <v>86</v>
      </c>
      <c r="CL1" s="2" t="s">
        <v>87</v>
      </c>
      <c r="CM1" s="2" t="s">
        <v>88</v>
      </c>
    </row>
    <row r="2" spans="1:91" x14ac:dyDescent="0.25">
      <c r="A2" t="s">
        <v>89</v>
      </c>
      <c r="B2" t="s">
        <v>90</v>
      </c>
      <c r="C2" t="s">
        <v>91</v>
      </c>
      <c r="D2" t="s">
        <v>92</v>
      </c>
      <c r="E2" s="4">
        <v>806134835309</v>
      </c>
      <c r="F2" t="s">
        <v>93</v>
      </c>
      <c r="G2" s="4">
        <v>70</v>
      </c>
      <c r="H2" s="4">
        <v>140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>
        <v>0</v>
      </c>
      <c r="S2">
        <v>5</v>
      </c>
      <c r="T2">
        <v>11.75</v>
      </c>
      <c r="U2">
        <v>0</v>
      </c>
      <c r="V2">
        <v>0</v>
      </c>
      <c r="W2">
        <v>0</v>
      </c>
      <c r="X2">
        <v>6.5</v>
      </c>
      <c r="Y2">
        <v>3</v>
      </c>
      <c r="Z2">
        <v>1</v>
      </c>
      <c r="AA2">
        <v>60</v>
      </c>
      <c r="AB2" t="s">
        <v>103</v>
      </c>
      <c r="AD2" t="s">
        <v>103</v>
      </c>
      <c r="AE2" t="s">
        <v>103</v>
      </c>
      <c r="AF2" t="s">
        <v>104</v>
      </c>
      <c r="AG2" t="s">
        <v>105</v>
      </c>
      <c r="AH2">
        <v>15</v>
      </c>
      <c r="AI2">
        <v>11</v>
      </c>
      <c r="AJ2">
        <v>8</v>
      </c>
      <c r="AK2">
        <v>4</v>
      </c>
      <c r="AL2">
        <v>0</v>
      </c>
      <c r="AM2">
        <v>0</v>
      </c>
      <c r="AN2">
        <v>0</v>
      </c>
      <c r="AO2">
        <v>0</v>
      </c>
      <c r="AP2" t="s">
        <v>106</v>
      </c>
      <c r="AQ2" t="s">
        <v>107</v>
      </c>
      <c r="AR2" t="s">
        <v>108</v>
      </c>
      <c r="AS2" t="s">
        <v>109</v>
      </c>
      <c r="AT2" t="s">
        <v>110</v>
      </c>
      <c r="AU2" t="s">
        <v>111</v>
      </c>
      <c r="AV2" t="s">
        <v>112</v>
      </c>
      <c r="AW2" t="s">
        <v>112</v>
      </c>
      <c r="AX2" t="s">
        <v>104</v>
      </c>
      <c r="AY2">
        <v>0</v>
      </c>
      <c r="AZ2">
        <v>0</v>
      </c>
      <c r="BA2">
        <v>4.75</v>
      </c>
      <c r="BC2">
        <v>0</v>
      </c>
      <c r="BD2">
        <v>9</v>
      </c>
      <c r="BI2" t="s">
        <v>112</v>
      </c>
      <c r="BJ2" t="s">
        <v>111</v>
      </c>
      <c r="BK2" t="s">
        <v>113</v>
      </c>
      <c r="BL2" t="str">
        <f>"https://www.hvlgroup.com/Products/Specs/"&amp;"H101101-AGB"</f>
        <v>https://www.hvlgroup.com/Products/Specs/H101101-AGB</v>
      </c>
      <c r="BM2" t="s">
        <v>114</v>
      </c>
      <c r="BN2" t="str">
        <f>"https://www.hvlgroup.com/Product/"&amp;"H101101-AGB"</f>
        <v>https://www.hvlgroup.com/Product/H101101-AGB</v>
      </c>
      <c r="BO2" t="s">
        <v>104</v>
      </c>
      <c r="BP2" t="s">
        <v>104</v>
      </c>
      <c r="BQ2" t="s">
        <v>115</v>
      </c>
      <c r="BR2" t="s">
        <v>116</v>
      </c>
      <c r="BS2" t="s">
        <v>117</v>
      </c>
      <c r="BT2">
        <v>5.75</v>
      </c>
      <c r="BV2" s="1">
        <v>42887</v>
      </c>
      <c r="BW2">
        <v>0</v>
      </c>
      <c r="BX2">
        <v>0</v>
      </c>
      <c r="BY2" t="s">
        <v>104</v>
      </c>
      <c r="BZ2">
        <v>0</v>
      </c>
      <c r="CA2">
        <v>0</v>
      </c>
      <c r="CB2">
        <v>0</v>
      </c>
      <c r="CC2">
        <v>0</v>
      </c>
      <c r="CD2">
        <v>1</v>
      </c>
      <c r="CE2">
        <v>114</v>
      </c>
      <c r="CF2" t="s">
        <v>90</v>
      </c>
      <c r="CI2" t="s">
        <v>111</v>
      </c>
      <c r="CJ2" t="s">
        <v>118</v>
      </c>
      <c r="CK2" t="s">
        <v>111</v>
      </c>
      <c r="CL2" t="s">
        <v>119</v>
      </c>
      <c r="CM2" t="s">
        <v>104</v>
      </c>
    </row>
    <row r="3" spans="1:91" x14ac:dyDescent="0.25">
      <c r="A3" t="s">
        <v>89</v>
      </c>
      <c r="B3" t="s">
        <v>90</v>
      </c>
      <c r="C3" t="s">
        <v>120</v>
      </c>
      <c r="D3" t="s">
        <v>92</v>
      </c>
      <c r="E3" s="4">
        <v>806134835316</v>
      </c>
      <c r="F3" t="s">
        <v>93</v>
      </c>
      <c r="G3" s="4">
        <v>70</v>
      </c>
      <c r="H3" s="4">
        <v>140</v>
      </c>
      <c r="I3" t="s">
        <v>94</v>
      </c>
      <c r="J3" t="s">
        <v>95</v>
      </c>
      <c r="K3" t="s">
        <v>96</v>
      </c>
      <c r="L3" t="s">
        <v>97</v>
      </c>
      <c r="M3" t="s">
        <v>98</v>
      </c>
      <c r="N3" t="s">
        <v>121</v>
      </c>
      <c r="O3" t="s">
        <v>100</v>
      </c>
      <c r="P3" t="s">
        <v>101</v>
      </c>
      <c r="Q3" t="s">
        <v>102</v>
      </c>
      <c r="R3">
        <v>0</v>
      </c>
      <c r="S3">
        <v>5</v>
      </c>
      <c r="T3">
        <v>11.75</v>
      </c>
      <c r="U3">
        <v>0</v>
      </c>
      <c r="V3">
        <v>0</v>
      </c>
      <c r="W3">
        <v>0</v>
      </c>
      <c r="X3">
        <v>6.5</v>
      </c>
      <c r="Y3">
        <v>3</v>
      </c>
      <c r="Z3">
        <v>1</v>
      </c>
      <c r="AA3">
        <v>60</v>
      </c>
      <c r="AB3" t="s">
        <v>103</v>
      </c>
      <c r="AD3" t="s">
        <v>103</v>
      </c>
      <c r="AE3" t="s">
        <v>103</v>
      </c>
      <c r="AF3" t="s">
        <v>104</v>
      </c>
      <c r="AG3" t="s">
        <v>105</v>
      </c>
      <c r="AH3">
        <v>15</v>
      </c>
      <c r="AI3">
        <v>10</v>
      </c>
      <c r="AJ3">
        <v>9</v>
      </c>
      <c r="AK3">
        <v>4</v>
      </c>
      <c r="AL3">
        <v>0</v>
      </c>
      <c r="AM3">
        <v>0</v>
      </c>
      <c r="AN3">
        <v>0</v>
      </c>
      <c r="AO3">
        <v>0</v>
      </c>
      <c r="AP3" t="s">
        <v>106</v>
      </c>
      <c r="AQ3" t="s">
        <v>107</v>
      </c>
      <c r="AR3" t="s">
        <v>108</v>
      </c>
      <c r="AS3" t="s">
        <v>109</v>
      </c>
      <c r="AT3" t="s">
        <v>110</v>
      </c>
      <c r="AU3" t="s">
        <v>111</v>
      </c>
      <c r="AV3" t="s">
        <v>112</v>
      </c>
      <c r="AW3" t="s">
        <v>112</v>
      </c>
      <c r="AX3" t="s">
        <v>104</v>
      </c>
      <c r="AY3">
        <v>0</v>
      </c>
      <c r="AZ3">
        <v>0</v>
      </c>
      <c r="BA3">
        <v>4.75</v>
      </c>
      <c r="BC3">
        <v>0</v>
      </c>
      <c r="BD3">
        <v>9</v>
      </c>
      <c r="BI3" t="s">
        <v>112</v>
      </c>
      <c r="BJ3" t="s">
        <v>111</v>
      </c>
      <c r="BK3" t="s">
        <v>122</v>
      </c>
      <c r="BL3" t="str">
        <f>"https://www.hvlgroup.com/Products/Specs/"&amp;"H101101-OB"</f>
        <v>https://www.hvlgroup.com/Products/Specs/H101101-OB</v>
      </c>
      <c r="BM3" t="s">
        <v>114</v>
      </c>
      <c r="BN3" t="str">
        <f>"https://www.hvlgroup.com/Product/"&amp;"H101101-OB"</f>
        <v>https://www.hvlgroup.com/Product/H101101-OB</v>
      </c>
      <c r="BO3" t="s">
        <v>104</v>
      </c>
      <c r="BP3" t="s">
        <v>104</v>
      </c>
      <c r="BQ3" t="s">
        <v>115</v>
      </c>
      <c r="BR3" t="s">
        <v>116</v>
      </c>
      <c r="BS3" t="s">
        <v>117</v>
      </c>
      <c r="BT3">
        <v>5.75</v>
      </c>
      <c r="BV3" s="1">
        <v>42887</v>
      </c>
      <c r="BW3">
        <v>0</v>
      </c>
      <c r="BX3">
        <v>0</v>
      </c>
      <c r="BY3" t="s">
        <v>104</v>
      </c>
      <c r="BZ3">
        <v>0</v>
      </c>
      <c r="CA3">
        <v>0</v>
      </c>
      <c r="CB3">
        <v>0</v>
      </c>
      <c r="CC3">
        <v>0</v>
      </c>
      <c r="CD3">
        <v>1</v>
      </c>
      <c r="CE3">
        <v>114</v>
      </c>
      <c r="CF3" t="s">
        <v>90</v>
      </c>
      <c r="CI3" t="s">
        <v>111</v>
      </c>
      <c r="CJ3" t="s">
        <v>118</v>
      </c>
      <c r="CK3" t="s">
        <v>111</v>
      </c>
      <c r="CL3" t="s">
        <v>119</v>
      </c>
      <c r="CM3" t="s">
        <v>104</v>
      </c>
    </row>
    <row r="4" spans="1:91" x14ac:dyDescent="0.25">
      <c r="A4" t="s">
        <v>89</v>
      </c>
      <c r="B4" t="s">
        <v>90</v>
      </c>
      <c r="C4" t="s">
        <v>123</v>
      </c>
      <c r="D4" t="s">
        <v>92</v>
      </c>
      <c r="E4" s="4">
        <v>806134835323</v>
      </c>
      <c r="F4" t="s">
        <v>93</v>
      </c>
      <c r="G4" s="4">
        <v>70</v>
      </c>
      <c r="H4" s="4">
        <v>140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124</v>
      </c>
      <c r="O4" t="s">
        <v>100</v>
      </c>
      <c r="P4" t="s">
        <v>101</v>
      </c>
      <c r="Q4" t="s">
        <v>102</v>
      </c>
      <c r="R4">
        <v>0</v>
      </c>
      <c r="S4">
        <v>5</v>
      </c>
      <c r="T4">
        <v>11.75</v>
      </c>
      <c r="U4">
        <v>0</v>
      </c>
      <c r="V4">
        <v>0</v>
      </c>
      <c r="W4">
        <v>0</v>
      </c>
      <c r="X4">
        <v>6.5</v>
      </c>
      <c r="Y4">
        <v>3</v>
      </c>
      <c r="Z4">
        <v>1</v>
      </c>
      <c r="AA4">
        <v>60</v>
      </c>
      <c r="AB4" t="s">
        <v>103</v>
      </c>
      <c r="AD4" t="s">
        <v>103</v>
      </c>
      <c r="AE4" t="s">
        <v>103</v>
      </c>
      <c r="AF4" t="s">
        <v>104</v>
      </c>
      <c r="AG4" t="s">
        <v>105</v>
      </c>
      <c r="AH4">
        <v>15</v>
      </c>
      <c r="AI4">
        <v>11</v>
      </c>
      <c r="AJ4">
        <v>8</v>
      </c>
      <c r="AK4">
        <v>3.12</v>
      </c>
      <c r="AL4">
        <v>0</v>
      </c>
      <c r="AM4">
        <v>0</v>
      </c>
      <c r="AN4">
        <v>0</v>
      </c>
      <c r="AO4">
        <v>0</v>
      </c>
      <c r="AP4" t="s">
        <v>106</v>
      </c>
      <c r="AQ4" t="s">
        <v>107</v>
      </c>
      <c r="AR4" t="s">
        <v>108</v>
      </c>
      <c r="AS4" t="s">
        <v>109</v>
      </c>
      <c r="AT4" t="s">
        <v>110</v>
      </c>
      <c r="AU4" t="s">
        <v>111</v>
      </c>
      <c r="AV4" t="s">
        <v>112</v>
      </c>
      <c r="AW4" t="s">
        <v>112</v>
      </c>
      <c r="AX4" t="s">
        <v>104</v>
      </c>
      <c r="AY4">
        <v>0</v>
      </c>
      <c r="AZ4">
        <v>0</v>
      </c>
      <c r="BA4">
        <v>4.75</v>
      </c>
      <c r="BC4">
        <v>0</v>
      </c>
      <c r="BD4">
        <v>9</v>
      </c>
      <c r="BI4" t="s">
        <v>112</v>
      </c>
      <c r="BJ4" t="s">
        <v>111</v>
      </c>
      <c r="BK4" t="s">
        <v>125</v>
      </c>
      <c r="BL4" t="str">
        <f>"https://www.hvlgroup.com/Products/Specs/"&amp;"H101101-PN"</f>
        <v>https://www.hvlgroup.com/Products/Specs/H101101-PN</v>
      </c>
      <c r="BM4" t="s">
        <v>114</v>
      </c>
      <c r="BN4" t="str">
        <f>"https://www.hvlgroup.com/Product/"&amp;"H101101-PN"</f>
        <v>https://www.hvlgroup.com/Product/H101101-PN</v>
      </c>
      <c r="BO4" t="s">
        <v>104</v>
      </c>
      <c r="BP4" t="s">
        <v>104</v>
      </c>
      <c r="BQ4" t="s">
        <v>115</v>
      </c>
      <c r="BR4" t="s">
        <v>116</v>
      </c>
      <c r="BS4" t="s">
        <v>117</v>
      </c>
      <c r="BT4">
        <v>5.75</v>
      </c>
      <c r="BV4" s="1">
        <v>42887</v>
      </c>
      <c r="BW4">
        <v>0</v>
      </c>
      <c r="BX4">
        <v>0</v>
      </c>
      <c r="BY4" t="s">
        <v>104</v>
      </c>
      <c r="BZ4">
        <v>0</v>
      </c>
      <c r="CA4">
        <v>0</v>
      </c>
      <c r="CB4">
        <v>0</v>
      </c>
      <c r="CC4">
        <v>0</v>
      </c>
      <c r="CD4">
        <v>1</v>
      </c>
      <c r="CE4">
        <v>114</v>
      </c>
      <c r="CF4" t="s">
        <v>90</v>
      </c>
      <c r="CI4" t="s">
        <v>111</v>
      </c>
      <c r="CJ4" t="s">
        <v>118</v>
      </c>
      <c r="CK4" t="s">
        <v>111</v>
      </c>
      <c r="CL4" t="s">
        <v>119</v>
      </c>
      <c r="CM4" t="s">
        <v>104</v>
      </c>
    </row>
    <row r="5" spans="1:91" x14ac:dyDescent="0.25">
      <c r="A5" t="s">
        <v>89</v>
      </c>
      <c r="B5" t="s">
        <v>90</v>
      </c>
      <c r="C5" t="s">
        <v>126</v>
      </c>
      <c r="D5" t="s">
        <v>127</v>
      </c>
      <c r="E5" s="4">
        <v>806134835330</v>
      </c>
      <c r="F5" t="s">
        <v>128</v>
      </c>
      <c r="G5" s="4">
        <v>110</v>
      </c>
      <c r="H5" s="4">
        <v>220</v>
      </c>
      <c r="I5" t="s">
        <v>94</v>
      </c>
      <c r="J5" t="s">
        <v>95</v>
      </c>
      <c r="K5" t="s">
        <v>96</v>
      </c>
      <c r="L5" t="s">
        <v>97</v>
      </c>
      <c r="M5" t="s">
        <v>98</v>
      </c>
      <c r="N5" t="s">
        <v>99</v>
      </c>
      <c r="O5" t="s">
        <v>100</v>
      </c>
      <c r="P5" t="s">
        <v>101</v>
      </c>
      <c r="Q5" t="s">
        <v>102</v>
      </c>
      <c r="R5">
        <v>0</v>
      </c>
      <c r="S5">
        <v>5</v>
      </c>
      <c r="T5">
        <v>19</v>
      </c>
      <c r="U5">
        <v>0</v>
      </c>
      <c r="V5">
        <v>0</v>
      </c>
      <c r="W5">
        <v>0</v>
      </c>
      <c r="X5">
        <v>6.5</v>
      </c>
      <c r="Y5">
        <v>5.0599999999999996</v>
      </c>
      <c r="Z5">
        <v>2</v>
      </c>
      <c r="AA5">
        <v>60</v>
      </c>
      <c r="AB5" t="s">
        <v>103</v>
      </c>
      <c r="AD5" t="s">
        <v>103</v>
      </c>
      <c r="AE5" t="s">
        <v>103</v>
      </c>
      <c r="AF5" t="s">
        <v>104</v>
      </c>
      <c r="AG5" t="s">
        <v>105</v>
      </c>
      <c r="AH5">
        <v>16</v>
      </c>
      <c r="AI5">
        <v>10</v>
      </c>
      <c r="AJ5">
        <v>11</v>
      </c>
      <c r="AK5">
        <v>8</v>
      </c>
      <c r="AL5">
        <v>0</v>
      </c>
      <c r="AM5">
        <v>0</v>
      </c>
      <c r="AN5">
        <v>0</v>
      </c>
      <c r="AO5">
        <v>0</v>
      </c>
      <c r="AP5" t="s">
        <v>106</v>
      </c>
      <c r="AQ5" t="s">
        <v>107</v>
      </c>
      <c r="AR5" t="s">
        <v>108</v>
      </c>
      <c r="AS5" t="s">
        <v>109</v>
      </c>
      <c r="AT5" t="s">
        <v>110</v>
      </c>
      <c r="AU5" t="s">
        <v>111</v>
      </c>
      <c r="AV5" t="s">
        <v>112</v>
      </c>
      <c r="AW5" t="s">
        <v>112</v>
      </c>
      <c r="AX5" t="s">
        <v>104</v>
      </c>
      <c r="AY5">
        <v>0</v>
      </c>
      <c r="AZ5">
        <v>0</v>
      </c>
      <c r="BA5">
        <v>4.75</v>
      </c>
      <c r="BC5">
        <v>0</v>
      </c>
      <c r="BD5">
        <v>11</v>
      </c>
      <c r="BI5" t="s">
        <v>112</v>
      </c>
      <c r="BJ5" t="s">
        <v>111</v>
      </c>
      <c r="BK5" t="s">
        <v>113</v>
      </c>
      <c r="BL5" t="str">
        <f>"https://www.hvlgroup.com/Products/Specs/"&amp;"H101102-AGB"</f>
        <v>https://www.hvlgroup.com/Products/Specs/H101102-AGB</v>
      </c>
      <c r="BM5" t="s">
        <v>114</v>
      </c>
      <c r="BN5" t="str">
        <f>"https://www.hvlgroup.com/Product/"&amp;"H101102-AGB"</f>
        <v>https://www.hvlgroup.com/Product/H101102-AGB</v>
      </c>
      <c r="BO5" t="s">
        <v>104</v>
      </c>
      <c r="BP5" t="s">
        <v>104</v>
      </c>
      <c r="BQ5" t="s">
        <v>115</v>
      </c>
      <c r="BR5" t="s">
        <v>116</v>
      </c>
      <c r="BS5" t="s">
        <v>129</v>
      </c>
      <c r="BT5">
        <v>6.25</v>
      </c>
      <c r="BV5" s="1">
        <v>42887</v>
      </c>
      <c r="BW5">
        <v>0</v>
      </c>
      <c r="BX5">
        <v>0</v>
      </c>
      <c r="BY5" t="s">
        <v>104</v>
      </c>
      <c r="BZ5">
        <v>0</v>
      </c>
      <c r="CA5">
        <v>0</v>
      </c>
      <c r="CB5">
        <v>0</v>
      </c>
      <c r="CC5">
        <v>0</v>
      </c>
      <c r="CD5">
        <v>1</v>
      </c>
      <c r="CE5">
        <v>114</v>
      </c>
      <c r="CF5" t="s">
        <v>90</v>
      </c>
      <c r="CI5" t="s">
        <v>111</v>
      </c>
      <c r="CJ5" t="s">
        <v>118</v>
      </c>
      <c r="CK5" t="s">
        <v>111</v>
      </c>
      <c r="CL5" t="s">
        <v>119</v>
      </c>
      <c r="CM5" t="s">
        <v>104</v>
      </c>
    </row>
    <row r="6" spans="1:91" x14ac:dyDescent="0.25">
      <c r="A6" t="s">
        <v>89</v>
      </c>
      <c r="B6" t="s">
        <v>90</v>
      </c>
      <c r="C6" t="s">
        <v>130</v>
      </c>
      <c r="D6" t="s">
        <v>127</v>
      </c>
      <c r="E6" s="4">
        <v>806134835347</v>
      </c>
      <c r="F6" t="s">
        <v>128</v>
      </c>
      <c r="G6" s="4">
        <v>110</v>
      </c>
      <c r="H6" s="4">
        <v>220</v>
      </c>
      <c r="I6" t="s">
        <v>94</v>
      </c>
      <c r="J6" t="s">
        <v>95</v>
      </c>
      <c r="K6" t="s">
        <v>96</v>
      </c>
      <c r="L6" t="s">
        <v>97</v>
      </c>
      <c r="M6" t="s">
        <v>98</v>
      </c>
      <c r="N6" t="s">
        <v>121</v>
      </c>
      <c r="O6" t="s">
        <v>100</v>
      </c>
      <c r="P6" t="s">
        <v>101</v>
      </c>
      <c r="Q6" t="s">
        <v>102</v>
      </c>
      <c r="R6">
        <v>0</v>
      </c>
      <c r="S6">
        <v>5</v>
      </c>
      <c r="T6">
        <v>19</v>
      </c>
      <c r="U6">
        <v>0</v>
      </c>
      <c r="V6">
        <v>0</v>
      </c>
      <c r="W6">
        <v>0</v>
      </c>
      <c r="X6">
        <v>6.5</v>
      </c>
      <c r="Y6">
        <v>5.0599999999999996</v>
      </c>
      <c r="Z6">
        <v>2</v>
      </c>
      <c r="AA6">
        <v>60</v>
      </c>
      <c r="AB6" t="s">
        <v>103</v>
      </c>
      <c r="AD6" t="s">
        <v>103</v>
      </c>
      <c r="AE6" t="s">
        <v>103</v>
      </c>
      <c r="AF6" t="s">
        <v>104</v>
      </c>
      <c r="AG6" t="s">
        <v>105</v>
      </c>
      <c r="AH6">
        <v>16</v>
      </c>
      <c r="AI6">
        <v>10</v>
      </c>
      <c r="AJ6">
        <v>11</v>
      </c>
      <c r="AK6">
        <v>8</v>
      </c>
      <c r="AL6">
        <v>0</v>
      </c>
      <c r="AM6">
        <v>0</v>
      </c>
      <c r="AN6">
        <v>0</v>
      </c>
      <c r="AO6">
        <v>0</v>
      </c>
      <c r="AP6" t="s">
        <v>106</v>
      </c>
      <c r="AQ6" t="s">
        <v>107</v>
      </c>
      <c r="AR6" t="s">
        <v>108</v>
      </c>
      <c r="AS6" t="s">
        <v>109</v>
      </c>
      <c r="AT6" t="s">
        <v>110</v>
      </c>
      <c r="AU6" t="s">
        <v>111</v>
      </c>
      <c r="AV6" t="s">
        <v>112</v>
      </c>
      <c r="AW6" t="s">
        <v>112</v>
      </c>
      <c r="AX6" t="s">
        <v>104</v>
      </c>
      <c r="AY6">
        <v>0</v>
      </c>
      <c r="AZ6">
        <v>0</v>
      </c>
      <c r="BA6">
        <v>4.75</v>
      </c>
      <c r="BC6">
        <v>0</v>
      </c>
      <c r="BD6">
        <v>11</v>
      </c>
      <c r="BI6" t="s">
        <v>112</v>
      </c>
      <c r="BJ6" t="s">
        <v>111</v>
      </c>
      <c r="BK6" t="s">
        <v>122</v>
      </c>
      <c r="BL6" t="str">
        <f>"https://www.hvlgroup.com/Products/Specs/"&amp;"H101102-OB"</f>
        <v>https://www.hvlgroup.com/Products/Specs/H101102-OB</v>
      </c>
      <c r="BM6" t="s">
        <v>114</v>
      </c>
      <c r="BN6" t="str">
        <f>"https://www.hvlgroup.com/Product/"&amp;"H101102-OB"</f>
        <v>https://www.hvlgroup.com/Product/H101102-OB</v>
      </c>
      <c r="BO6" t="s">
        <v>104</v>
      </c>
      <c r="BP6" t="s">
        <v>104</v>
      </c>
      <c r="BQ6" t="s">
        <v>115</v>
      </c>
      <c r="BR6" t="s">
        <v>116</v>
      </c>
      <c r="BS6" t="s">
        <v>129</v>
      </c>
      <c r="BT6">
        <v>6.25</v>
      </c>
      <c r="BV6" s="1">
        <v>42887</v>
      </c>
      <c r="BW6">
        <v>0</v>
      </c>
      <c r="BX6">
        <v>0</v>
      </c>
      <c r="BY6" t="s">
        <v>104</v>
      </c>
      <c r="BZ6">
        <v>0</v>
      </c>
      <c r="CA6">
        <v>0</v>
      </c>
      <c r="CB6">
        <v>0</v>
      </c>
      <c r="CC6">
        <v>0</v>
      </c>
      <c r="CD6">
        <v>1</v>
      </c>
      <c r="CE6">
        <v>114</v>
      </c>
      <c r="CF6" t="s">
        <v>90</v>
      </c>
      <c r="CI6" t="s">
        <v>111</v>
      </c>
      <c r="CJ6" t="s">
        <v>118</v>
      </c>
      <c r="CK6" t="s">
        <v>111</v>
      </c>
      <c r="CL6" t="s">
        <v>119</v>
      </c>
      <c r="CM6" t="s">
        <v>104</v>
      </c>
    </row>
    <row r="7" spans="1:91" x14ac:dyDescent="0.25">
      <c r="A7" t="s">
        <v>89</v>
      </c>
      <c r="B7" t="s">
        <v>90</v>
      </c>
      <c r="C7" t="s">
        <v>131</v>
      </c>
      <c r="D7" t="s">
        <v>127</v>
      </c>
      <c r="E7" s="4">
        <v>806134835354</v>
      </c>
      <c r="F7" t="s">
        <v>128</v>
      </c>
      <c r="G7" s="4">
        <v>110</v>
      </c>
      <c r="H7" s="4">
        <v>220</v>
      </c>
      <c r="I7" t="s">
        <v>94</v>
      </c>
      <c r="J7" t="s">
        <v>95</v>
      </c>
      <c r="K7" t="s">
        <v>96</v>
      </c>
      <c r="L7" t="s">
        <v>97</v>
      </c>
      <c r="M7" t="s">
        <v>98</v>
      </c>
      <c r="N7" t="s">
        <v>124</v>
      </c>
      <c r="O7" t="s">
        <v>100</v>
      </c>
      <c r="P7" t="s">
        <v>101</v>
      </c>
      <c r="Q7" t="s">
        <v>102</v>
      </c>
      <c r="R7">
        <v>0</v>
      </c>
      <c r="S7">
        <v>5</v>
      </c>
      <c r="T7">
        <v>19</v>
      </c>
      <c r="U7">
        <v>0</v>
      </c>
      <c r="V7">
        <v>0</v>
      </c>
      <c r="W7">
        <v>0</v>
      </c>
      <c r="X7">
        <v>6.5</v>
      </c>
      <c r="Y7">
        <v>5.0599999999999996</v>
      </c>
      <c r="Z7">
        <v>2</v>
      </c>
      <c r="AA7">
        <v>60</v>
      </c>
      <c r="AB7" t="s">
        <v>103</v>
      </c>
      <c r="AD7" t="s">
        <v>103</v>
      </c>
      <c r="AE7" t="s">
        <v>103</v>
      </c>
      <c r="AF7" t="s">
        <v>104</v>
      </c>
      <c r="AG7" t="s">
        <v>105</v>
      </c>
      <c r="AH7">
        <v>16</v>
      </c>
      <c r="AI7">
        <v>10</v>
      </c>
      <c r="AJ7">
        <v>11</v>
      </c>
      <c r="AK7">
        <v>8</v>
      </c>
      <c r="AL7">
        <v>0</v>
      </c>
      <c r="AM7">
        <v>0</v>
      </c>
      <c r="AN7">
        <v>0</v>
      </c>
      <c r="AO7">
        <v>0</v>
      </c>
      <c r="AP7" t="s">
        <v>106</v>
      </c>
      <c r="AQ7" t="s">
        <v>107</v>
      </c>
      <c r="AR7" t="s">
        <v>108</v>
      </c>
      <c r="AS7" t="s">
        <v>109</v>
      </c>
      <c r="AT7" t="s">
        <v>110</v>
      </c>
      <c r="AU7" t="s">
        <v>111</v>
      </c>
      <c r="AV7" t="s">
        <v>112</v>
      </c>
      <c r="AW7" t="s">
        <v>112</v>
      </c>
      <c r="AX7" t="s">
        <v>104</v>
      </c>
      <c r="AY7">
        <v>0</v>
      </c>
      <c r="AZ7">
        <v>0</v>
      </c>
      <c r="BA7">
        <v>4.75</v>
      </c>
      <c r="BC7">
        <v>0</v>
      </c>
      <c r="BD7">
        <v>11</v>
      </c>
      <c r="BI7" t="s">
        <v>112</v>
      </c>
      <c r="BJ7" t="s">
        <v>111</v>
      </c>
      <c r="BK7" t="s">
        <v>125</v>
      </c>
      <c r="BL7" t="str">
        <f>"https://www.hvlgroup.com/Products/Specs/"&amp;"H101102-PN"</f>
        <v>https://www.hvlgroup.com/Products/Specs/H101102-PN</v>
      </c>
      <c r="BM7" t="s">
        <v>114</v>
      </c>
      <c r="BN7" t="str">
        <f>"https://www.hvlgroup.com/Product/"&amp;"H101102-PN"</f>
        <v>https://www.hvlgroup.com/Product/H101102-PN</v>
      </c>
      <c r="BO7" t="s">
        <v>104</v>
      </c>
      <c r="BP7" t="s">
        <v>104</v>
      </c>
      <c r="BQ7" t="s">
        <v>115</v>
      </c>
      <c r="BR7" t="s">
        <v>116</v>
      </c>
      <c r="BS7" t="s">
        <v>129</v>
      </c>
      <c r="BT7">
        <v>6.25</v>
      </c>
      <c r="BV7" s="1">
        <v>42887</v>
      </c>
      <c r="BW7">
        <v>0</v>
      </c>
      <c r="BX7">
        <v>0</v>
      </c>
      <c r="BY7" t="s">
        <v>104</v>
      </c>
      <c r="BZ7">
        <v>0</v>
      </c>
      <c r="CA7">
        <v>0</v>
      </c>
      <c r="CB7">
        <v>0</v>
      </c>
      <c r="CC7">
        <v>0</v>
      </c>
      <c r="CD7">
        <v>1</v>
      </c>
      <c r="CE7">
        <v>114</v>
      </c>
      <c r="CF7" t="s">
        <v>90</v>
      </c>
      <c r="CI7" t="s">
        <v>111</v>
      </c>
      <c r="CJ7" t="s">
        <v>118</v>
      </c>
      <c r="CK7" t="s">
        <v>111</v>
      </c>
      <c r="CL7" t="s">
        <v>119</v>
      </c>
      <c r="CM7" t="s">
        <v>104</v>
      </c>
    </row>
    <row r="8" spans="1:91" x14ac:dyDescent="0.25">
      <c r="A8" t="s">
        <v>89</v>
      </c>
      <c r="B8" t="s">
        <v>90</v>
      </c>
      <c r="C8" t="s">
        <v>132</v>
      </c>
      <c r="D8" t="s">
        <v>133</v>
      </c>
      <c r="E8" s="4">
        <v>806134835361</v>
      </c>
      <c r="F8" t="s">
        <v>134</v>
      </c>
      <c r="G8" s="4">
        <v>77</v>
      </c>
      <c r="H8" s="4">
        <v>154</v>
      </c>
      <c r="I8" t="s">
        <v>135</v>
      </c>
      <c r="J8" t="s">
        <v>95</v>
      </c>
      <c r="K8" t="s">
        <v>96</v>
      </c>
      <c r="L8" t="s">
        <v>97</v>
      </c>
      <c r="M8" t="s">
        <v>98</v>
      </c>
      <c r="N8" t="s">
        <v>99</v>
      </c>
      <c r="O8" t="s">
        <v>100</v>
      </c>
      <c r="P8" t="s">
        <v>101</v>
      </c>
      <c r="Q8" t="s">
        <v>102</v>
      </c>
      <c r="R8">
        <v>0</v>
      </c>
      <c r="S8">
        <v>0</v>
      </c>
      <c r="T8">
        <v>9.5</v>
      </c>
      <c r="U8">
        <v>13</v>
      </c>
      <c r="V8">
        <v>95</v>
      </c>
      <c r="W8">
        <v>5</v>
      </c>
      <c r="X8">
        <v>0</v>
      </c>
      <c r="Y8">
        <v>2.99</v>
      </c>
      <c r="Z8">
        <v>1</v>
      </c>
      <c r="AA8">
        <v>60</v>
      </c>
      <c r="AB8" t="s">
        <v>103</v>
      </c>
      <c r="AD8" t="s">
        <v>103</v>
      </c>
      <c r="AE8" t="s">
        <v>103</v>
      </c>
      <c r="AF8" t="s">
        <v>104</v>
      </c>
      <c r="AG8" t="s">
        <v>105</v>
      </c>
      <c r="AH8">
        <v>14</v>
      </c>
      <c r="AI8">
        <v>11</v>
      </c>
      <c r="AJ8">
        <v>9</v>
      </c>
      <c r="AK8">
        <v>4</v>
      </c>
      <c r="AL8">
        <v>0</v>
      </c>
      <c r="AM8">
        <v>0</v>
      </c>
      <c r="AN8">
        <v>0</v>
      </c>
      <c r="AO8">
        <v>0</v>
      </c>
      <c r="AP8" t="s">
        <v>106</v>
      </c>
      <c r="AQ8" t="s">
        <v>107</v>
      </c>
      <c r="AR8" t="s">
        <v>108</v>
      </c>
      <c r="AS8" t="s">
        <v>109</v>
      </c>
      <c r="AT8" t="s">
        <v>110</v>
      </c>
      <c r="AU8" t="s">
        <v>104</v>
      </c>
      <c r="AX8" t="s">
        <v>104</v>
      </c>
      <c r="AY8">
        <v>0</v>
      </c>
      <c r="AZ8">
        <v>0</v>
      </c>
      <c r="BA8">
        <v>4.75</v>
      </c>
      <c r="BC8">
        <v>0</v>
      </c>
      <c r="BD8">
        <v>85</v>
      </c>
      <c r="BE8" t="s">
        <v>136</v>
      </c>
      <c r="BJ8" t="s">
        <v>111</v>
      </c>
      <c r="BK8" t="s">
        <v>113</v>
      </c>
      <c r="BL8" t="str">
        <f>"https://www.hvlgroup.com/Products/Specs/"&amp;"H101701-AGB"</f>
        <v>https://www.hvlgroup.com/Products/Specs/H101701-AGB</v>
      </c>
      <c r="BM8" t="s">
        <v>137</v>
      </c>
      <c r="BN8" t="str">
        <f>"https://www.hvlgroup.com/Product/"&amp;"H101701-AGB"</f>
        <v>https://www.hvlgroup.com/Product/H101701-AGB</v>
      </c>
      <c r="BO8" t="s">
        <v>104</v>
      </c>
      <c r="BP8" t="s">
        <v>104</v>
      </c>
      <c r="BQ8" t="s">
        <v>115</v>
      </c>
      <c r="BR8" t="s">
        <v>116</v>
      </c>
      <c r="BS8" t="s">
        <v>138</v>
      </c>
      <c r="BT8">
        <v>6.25</v>
      </c>
      <c r="BV8" s="1">
        <v>42887</v>
      </c>
      <c r="BW8">
        <v>95</v>
      </c>
      <c r="BX8">
        <v>13</v>
      </c>
      <c r="BY8" t="s">
        <v>104</v>
      </c>
      <c r="BZ8">
        <v>0</v>
      </c>
      <c r="CA8">
        <v>0</v>
      </c>
      <c r="CB8">
        <v>0</v>
      </c>
      <c r="CC8">
        <v>0</v>
      </c>
      <c r="CD8">
        <v>1</v>
      </c>
      <c r="CE8">
        <v>69</v>
      </c>
      <c r="CF8" t="s">
        <v>90</v>
      </c>
      <c r="CI8" t="s">
        <v>111</v>
      </c>
      <c r="CJ8" t="s">
        <v>118</v>
      </c>
      <c r="CK8" t="s">
        <v>111</v>
      </c>
      <c r="CL8" t="s">
        <v>119</v>
      </c>
      <c r="CM8" t="s">
        <v>104</v>
      </c>
    </row>
    <row r="9" spans="1:91" x14ac:dyDescent="0.25">
      <c r="A9" t="s">
        <v>89</v>
      </c>
      <c r="B9" t="s">
        <v>90</v>
      </c>
      <c r="C9" t="s">
        <v>139</v>
      </c>
      <c r="D9" t="s">
        <v>133</v>
      </c>
      <c r="E9" s="4">
        <v>806134835378</v>
      </c>
      <c r="F9" t="s">
        <v>134</v>
      </c>
      <c r="G9" s="4">
        <v>77</v>
      </c>
      <c r="H9" s="4">
        <v>154</v>
      </c>
      <c r="I9" t="s">
        <v>135</v>
      </c>
      <c r="J9" t="s">
        <v>95</v>
      </c>
      <c r="K9" t="s">
        <v>96</v>
      </c>
      <c r="L9" t="s">
        <v>97</v>
      </c>
      <c r="M9" t="s">
        <v>98</v>
      </c>
      <c r="N9" t="s">
        <v>121</v>
      </c>
      <c r="O9" t="s">
        <v>100</v>
      </c>
      <c r="P9" t="s">
        <v>101</v>
      </c>
      <c r="Q9" t="s">
        <v>102</v>
      </c>
      <c r="R9">
        <v>0</v>
      </c>
      <c r="S9">
        <v>0</v>
      </c>
      <c r="T9">
        <v>9.5</v>
      </c>
      <c r="U9">
        <v>13</v>
      </c>
      <c r="V9">
        <v>95</v>
      </c>
      <c r="W9">
        <v>5</v>
      </c>
      <c r="X9">
        <v>0</v>
      </c>
      <c r="Y9">
        <v>2.99</v>
      </c>
      <c r="Z9">
        <v>1</v>
      </c>
      <c r="AA9">
        <v>60</v>
      </c>
      <c r="AB9" t="s">
        <v>103</v>
      </c>
      <c r="AD9" t="s">
        <v>103</v>
      </c>
      <c r="AE9" t="s">
        <v>103</v>
      </c>
      <c r="AF9" t="s">
        <v>104</v>
      </c>
      <c r="AG9" t="s">
        <v>105</v>
      </c>
      <c r="AH9">
        <v>14</v>
      </c>
      <c r="AI9">
        <v>11</v>
      </c>
      <c r="AJ9">
        <v>9</v>
      </c>
      <c r="AK9">
        <v>4</v>
      </c>
      <c r="AL9">
        <v>0</v>
      </c>
      <c r="AM9">
        <v>0</v>
      </c>
      <c r="AN9">
        <v>0</v>
      </c>
      <c r="AO9">
        <v>0</v>
      </c>
      <c r="AP9" t="s">
        <v>106</v>
      </c>
      <c r="AQ9" t="s">
        <v>107</v>
      </c>
      <c r="AR9" t="s">
        <v>108</v>
      </c>
      <c r="AS9" t="s">
        <v>109</v>
      </c>
      <c r="AT9" t="s">
        <v>110</v>
      </c>
      <c r="AU9" t="s">
        <v>104</v>
      </c>
      <c r="AX9" t="s">
        <v>104</v>
      </c>
      <c r="AY9">
        <v>0</v>
      </c>
      <c r="AZ9">
        <v>0</v>
      </c>
      <c r="BA9">
        <v>4.75</v>
      </c>
      <c r="BC9">
        <v>0</v>
      </c>
      <c r="BD9">
        <v>85</v>
      </c>
      <c r="BE9" t="s">
        <v>136</v>
      </c>
      <c r="BJ9" t="s">
        <v>111</v>
      </c>
      <c r="BK9" t="s">
        <v>122</v>
      </c>
      <c r="BL9" t="str">
        <f>"https://www.hvlgroup.com/Products/Specs/"&amp;"H101701-OB"</f>
        <v>https://www.hvlgroup.com/Products/Specs/H101701-OB</v>
      </c>
      <c r="BM9" t="s">
        <v>137</v>
      </c>
      <c r="BN9" t="str">
        <f>"https://www.hvlgroup.com/Product/"&amp;"H101701-OB"</f>
        <v>https://www.hvlgroup.com/Product/H101701-OB</v>
      </c>
      <c r="BO9" t="s">
        <v>104</v>
      </c>
      <c r="BP9" t="s">
        <v>104</v>
      </c>
      <c r="BQ9" t="s">
        <v>115</v>
      </c>
      <c r="BR9" t="s">
        <v>116</v>
      </c>
      <c r="BS9" t="s">
        <v>138</v>
      </c>
      <c r="BT9">
        <v>6.25</v>
      </c>
      <c r="BV9" s="1">
        <v>42887</v>
      </c>
      <c r="BW9">
        <v>95</v>
      </c>
      <c r="BX9">
        <v>13</v>
      </c>
      <c r="BY9" t="s">
        <v>104</v>
      </c>
      <c r="BZ9">
        <v>0</v>
      </c>
      <c r="CA9">
        <v>0</v>
      </c>
      <c r="CB9">
        <v>0</v>
      </c>
      <c r="CC9">
        <v>0</v>
      </c>
      <c r="CD9">
        <v>1</v>
      </c>
      <c r="CE9">
        <v>69</v>
      </c>
      <c r="CF9" t="s">
        <v>90</v>
      </c>
      <c r="CI9" t="s">
        <v>111</v>
      </c>
      <c r="CJ9" t="s">
        <v>118</v>
      </c>
      <c r="CK9" t="s">
        <v>111</v>
      </c>
      <c r="CL9" t="s">
        <v>119</v>
      </c>
      <c r="CM9" t="s">
        <v>104</v>
      </c>
    </row>
    <row r="10" spans="1:91" x14ac:dyDescent="0.25">
      <c r="A10" t="s">
        <v>89</v>
      </c>
      <c r="B10" t="s">
        <v>90</v>
      </c>
      <c r="C10" t="s">
        <v>140</v>
      </c>
      <c r="D10" t="s">
        <v>133</v>
      </c>
      <c r="E10" s="4">
        <v>806134835385</v>
      </c>
      <c r="F10" t="s">
        <v>134</v>
      </c>
      <c r="G10" s="4">
        <v>77</v>
      </c>
      <c r="H10" s="4">
        <v>154</v>
      </c>
      <c r="I10" t="s">
        <v>135</v>
      </c>
      <c r="J10" t="s">
        <v>95</v>
      </c>
      <c r="K10" t="s">
        <v>96</v>
      </c>
      <c r="L10" t="s">
        <v>97</v>
      </c>
      <c r="M10" t="s">
        <v>98</v>
      </c>
      <c r="N10" t="s">
        <v>124</v>
      </c>
      <c r="O10" t="s">
        <v>100</v>
      </c>
      <c r="P10" t="s">
        <v>101</v>
      </c>
      <c r="Q10" t="s">
        <v>102</v>
      </c>
      <c r="R10">
        <v>0</v>
      </c>
      <c r="S10">
        <v>0</v>
      </c>
      <c r="T10">
        <v>9.5</v>
      </c>
      <c r="U10">
        <v>13</v>
      </c>
      <c r="V10">
        <v>95</v>
      </c>
      <c r="W10">
        <v>5</v>
      </c>
      <c r="X10">
        <v>0</v>
      </c>
      <c r="Y10">
        <v>2.99</v>
      </c>
      <c r="Z10">
        <v>1</v>
      </c>
      <c r="AA10">
        <v>60</v>
      </c>
      <c r="AB10" t="s">
        <v>103</v>
      </c>
      <c r="AD10" t="s">
        <v>103</v>
      </c>
      <c r="AE10" t="s">
        <v>103</v>
      </c>
      <c r="AF10" t="s">
        <v>104</v>
      </c>
      <c r="AG10" t="s">
        <v>105</v>
      </c>
      <c r="AH10">
        <v>14</v>
      </c>
      <c r="AI10">
        <v>11</v>
      </c>
      <c r="AJ10">
        <v>9</v>
      </c>
      <c r="AK10">
        <v>4</v>
      </c>
      <c r="AL10">
        <v>0</v>
      </c>
      <c r="AM10">
        <v>0</v>
      </c>
      <c r="AN10">
        <v>0</v>
      </c>
      <c r="AO10">
        <v>0</v>
      </c>
      <c r="AP10" t="s">
        <v>106</v>
      </c>
      <c r="AQ10" t="s">
        <v>107</v>
      </c>
      <c r="AR10" t="s">
        <v>108</v>
      </c>
      <c r="AS10" t="s">
        <v>109</v>
      </c>
      <c r="AT10" t="s">
        <v>110</v>
      </c>
      <c r="AU10" t="s">
        <v>104</v>
      </c>
      <c r="AX10" t="s">
        <v>104</v>
      </c>
      <c r="AY10">
        <v>0</v>
      </c>
      <c r="AZ10">
        <v>0</v>
      </c>
      <c r="BA10">
        <v>4.75</v>
      </c>
      <c r="BC10">
        <v>0</v>
      </c>
      <c r="BD10">
        <v>85</v>
      </c>
      <c r="BE10" t="s">
        <v>136</v>
      </c>
      <c r="BJ10" t="s">
        <v>111</v>
      </c>
      <c r="BK10" t="s">
        <v>125</v>
      </c>
      <c r="BL10" t="str">
        <f>"https://www.hvlgroup.com/Products/Specs/"&amp;"H101701-PN"</f>
        <v>https://www.hvlgroup.com/Products/Specs/H101701-PN</v>
      </c>
      <c r="BM10" t="s">
        <v>137</v>
      </c>
      <c r="BN10" t="str">
        <f>"https://www.hvlgroup.com/Product/"&amp;"H101701-PN"</f>
        <v>https://www.hvlgroup.com/Product/H101701-PN</v>
      </c>
      <c r="BO10" t="s">
        <v>104</v>
      </c>
      <c r="BP10" t="s">
        <v>104</v>
      </c>
      <c r="BQ10" t="s">
        <v>115</v>
      </c>
      <c r="BR10" t="s">
        <v>116</v>
      </c>
      <c r="BS10" t="s">
        <v>138</v>
      </c>
      <c r="BT10">
        <v>6.25</v>
      </c>
      <c r="BV10" s="1">
        <v>42887</v>
      </c>
      <c r="BW10">
        <v>95</v>
      </c>
      <c r="BX10">
        <v>13</v>
      </c>
      <c r="BY10" t="s">
        <v>104</v>
      </c>
      <c r="BZ10">
        <v>0</v>
      </c>
      <c r="CA10">
        <v>0</v>
      </c>
      <c r="CB10">
        <v>0</v>
      </c>
      <c r="CC10">
        <v>0</v>
      </c>
      <c r="CD10">
        <v>1</v>
      </c>
      <c r="CE10">
        <v>69</v>
      </c>
      <c r="CF10" t="s">
        <v>90</v>
      </c>
      <c r="CI10" t="s">
        <v>111</v>
      </c>
      <c r="CJ10" t="s">
        <v>118</v>
      </c>
      <c r="CK10" t="s">
        <v>111</v>
      </c>
      <c r="CL10" t="s">
        <v>119</v>
      </c>
      <c r="CM10" t="s">
        <v>104</v>
      </c>
    </row>
    <row r="11" spans="1:91" x14ac:dyDescent="0.25">
      <c r="A11" t="s">
        <v>89</v>
      </c>
      <c r="B11" t="s">
        <v>90</v>
      </c>
      <c r="C11" t="s">
        <v>141</v>
      </c>
      <c r="D11" t="s">
        <v>142</v>
      </c>
      <c r="E11" s="4">
        <v>806134838744</v>
      </c>
      <c r="F11" t="s">
        <v>93</v>
      </c>
      <c r="G11" s="4">
        <v>33</v>
      </c>
      <c r="I11" t="s">
        <v>94</v>
      </c>
      <c r="J11" t="s">
        <v>143</v>
      </c>
      <c r="K11" t="s">
        <v>96</v>
      </c>
      <c r="L11" t="s">
        <v>97</v>
      </c>
      <c r="M11" t="s">
        <v>98</v>
      </c>
      <c r="N11" t="s">
        <v>99</v>
      </c>
      <c r="O11" t="s">
        <v>100</v>
      </c>
      <c r="P11" t="s">
        <v>101</v>
      </c>
      <c r="Q11" t="s">
        <v>102</v>
      </c>
      <c r="R11">
        <v>0</v>
      </c>
      <c r="S11">
        <v>7.25</v>
      </c>
      <c r="T11">
        <v>8.75</v>
      </c>
      <c r="U11">
        <v>0</v>
      </c>
      <c r="V11">
        <v>0</v>
      </c>
      <c r="W11">
        <v>0</v>
      </c>
      <c r="X11">
        <v>8.25</v>
      </c>
      <c r="Y11">
        <v>1.98</v>
      </c>
      <c r="Z11">
        <v>1</v>
      </c>
      <c r="AA11">
        <v>4</v>
      </c>
      <c r="AB11" t="s">
        <v>144</v>
      </c>
      <c r="AD11" t="s">
        <v>144</v>
      </c>
      <c r="AE11" t="s">
        <v>144</v>
      </c>
      <c r="AF11" t="s">
        <v>111</v>
      </c>
      <c r="AG11" t="s">
        <v>105</v>
      </c>
      <c r="AH11">
        <v>15</v>
      </c>
      <c r="AI11">
        <v>11</v>
      </c>
      <c r="AJ11">
        <v>11</v>
      </c>
      <c r="AK11">
        <v>4</v>
      </c>
      <c r="AL11">
        <v>0</v>
      </c>
      <c r="AM11">
        <v>0</v>
      </c>
      <c r="AN11">
        <v>0</v>
      </c>
      <c r="AO11">
        <v>0</v>
      </c>
      <c r="AP11" t="s">
        <v>106</v>
      </c>
      <c r="AQ11" t="s">
        <v>107</v>
      </c>
      <c r="AR11" t="s">
        <v>108</v>
      </c>
      <c r="AS11" t="s">
        <v>109</v>
      </c>
      <c r="AT11" t="s">
        <v>110</v>
      </c>
      <c r="AU11" t="s">
        <v>111</v>
      </c>
      <c r="AV11" t="s">
        <v>112</v>
      </c>
      <c r="AW11" t="s">
        <v>112</v>
      </c>
      <c r="AX11" t="s">
        <v>104</v>
      </c>
      <c r="AY11">
        <v>0</v>
      </c>
      <c r="AZ11">
        <v>0</v>
      </c>
      <c r="BA11">
        <v>4.75</v>
      </c>
      <c r="BC11">
        <v>0</v>
      </c>
      <c r="BD11">
        <v>8</v>
      </c>
      <c r="BI11" t="s">
        <v>145</v>
      </c>
      <c r="BJ11" t="s">
        <v>111</v>
      </c>
      <c r="BK11" t="s">
        <v>113</v>
      </c>
      <c r="BL11" t="str">
        <f>"https://www.hvlgroup.com/Products/Specs/"&amp;"H102101-AGB"</f>
        <v>https://www.hvlgroup.com/Products/Specs/H102101-AGB</v>
      </c>
      <c r="BM11" t="s">
        <v>146</v>
      </c>
      <c r="BN11" t="str">
        <f>"https://www.hvlgroup.com/Product/"&amp;"H102101-AGB"</f>
        <v>https://www.hvlgroup.com/Product/H102101-AGB</v>
      </c>
      <c r="BO11" t="s">
        <v>104</v>
      </c>
      <c r="BP11" t="s">
        <v>104</v>
      </c>
      <c r="BQ11" t="s">
        <v>147</v>
      </c>
      <c r="BR11" t="s">
        <v>116</v>
      </c>
      <c r="BS11" t="s">
        <v>148</v>
      </c>
      <c r="BT11">
        <v>5.25</v>
      </c>
      <c r="BV11" s="1">
        <v>42887</v>
      </c>
      <c r="BW11">
        <v>0</v>
      </c>
      <c r="BX11">
        <v>0</v>
      </c>
      <c r="BY11" t="s">
        <v>104</v>
      </c>
      <c r="BZ11">
        <v>0</v>
      </c>
      <c r="CA11">
        <v>0</v>
      </c>
      <c r="CB11">
        <v>0</v>
      </c>
      <c r="CC11">
        <v>0</v>
      </c>
      <c r="CD11">
        <v>1</v>
      </c>
      <c r="CE11">
        <v>97</v>
      </c>
      <c r="CF11" t="s">
        <v>90</v>
      </c>
      <c r="CG11" s="1">
        <v>43368</v>
      </c>
      <c r="CI11" t="s">
        <v>111</v>
      </c>
      <c r="CJ11" t="s">
        <v>118</v>
      </c>
      <c r="CK11" t="s">
        <v>111</v>
      </c>
      <c r="CL11" t="s">
        <v>119</v>
      </c>
      <c r="CM11" t="s">
        <v>104</v>
      </c>
    </row>
    <row r="12" spans="1:91" x14ac:dyDescent="0.25">
      <c r="A12" t="s">
        <v>89</v>
      </c>
      <c r="B12" t="s">
        <v>90</v>
      </c>
      <c r="C12" t="s">
        <v>149</v>
      </c>
      <c r="D12" t="s">
        <v>142</v>
      </c>
      <c r="E12" s="4">
        <v>806134838751</v>
      </c>
      <c r="F12" t="s">
        <v>93</v>
      </c>
      <c r="G12" s="4">
        <v>33</v>
      </c>
      <c r="I12" t="s">
        <v>94</v>
      </c>
      <c r="J12" t="s">
        <v>143</v>
      </c>
      <c r="K12" t="s">
        <v>96</v>
      </c>
      <c r="L12" t="s">
        <v>97</v>
      </c>
      <c r="M12" t="s">
        <v>98</v>
      </c>
      <c r="N12" t="s">
        <v>124</v>
      </c>
      <c r="O12" t="s">
        <v>100</v>
      </c>
      <c r="P12" t="s">
        <v>101</v>
      </c>
      <c r="Q12" t="s">
        <v>102</v>
      </c>
      <c r="R12">
        <v>0</v>
      </c>
      <c r="S12">
        <v>7.25</v>
      </c>
      <c r="T12">
        <v>8.75</v>
      </c>
      <c r="U12">
        <v>0</v>
      </c>
      <c r="V12">
        <v>0</v>
      </c>
      <c r="W12">
        <v>0</v>
      </c>
      <c r="X12">
        <v>8.25</v>
      </c>
      <c r="Y12">
        <v>1.98</v>
      </c>
      <c r="Z12">
        <v>1</v>
      </c>
      <c r="AA12">
        <v>4</v>
      </c>
      <c r="AB12" t="s">
        <v>144</v>
      </c>
      <c r="AD12" t="s">
        <v>144</v>
      </c>
      <c r="AE12" t="s">
        <v>144</v>
      </c>
      <c r="AF12" t="s">
        <v>111</v>
      </c>
      <c r="AG12" t="s">
        <v>105</v>
      </c>
      <c r="AH12">
        <v>15</v>
      </c>
      <c r="AI12">
        <v>11</v>
      </c>
      <c r="AJ12">
        <v>11</v>
      </c>
      <c r="AK12">
        <v>4</v>
      </c>
      <c r="AL12">
        <v>0</v>
      </c>
      <c r="AM12">
        <v>0</v>
      </c>
      <c r="AN12">
        <v>0</v>
      </c>
      <c r="AO12">
        <v>0</v>
      </c>
      <c r="AP12" t="s">
        <v>106</v>
      </c>
      <c r="AQ12" t="s">
        <v>107</v>
      </c>
      <c r="AR12" t="s">
        <v>108</v>
      </c>
      <c r="AS12" t="s">
        <v>109</v>
      </c>
      <c r="AT12" t="s">
        <v>110</v>
      </c>
      <c r="AU12" t="s">
        <v>111</v>
      </c>
      <c r="AV12" t="s">
        <v>112</v>
      </c>
      <c r="AW12" t="s">
        <v>112</v>
      </c>
      <c r="AX12" t="s">
        <v>104</v>
      </c>
      <c r="AY12">
        <v>0</v>
      </c>
      <c r="AZ12">
        <v>0</v>
      </c>
      <c r="BA12">
        <v>4.75</v>
      </c>
      <c r="BC12">
        <v>0</v>
      </c>
      <c r="BD12">
        <v>8</v>
      </c>
      <c r="BI12" t="s">
        <v>145</v>
      </c>
      <c r="BJ12" t="s">
        <v>111</v>
      </c>
      <c r="BK12" t="s">
        <v>125</v>
      </c>
      <c r="BL12" t="str">
        <f>"https://www.hvlgroup.com/Products/Specs/"&amp;"H102101-PN"</f>
        <v>https://www.hvlgroup.com/Products/Specs/H102101-PN</v>
      </c>
      <c r="BM12" t="s">
        <v>146</v>
      </c>
      <c r="BN12" t="str">
        <f>"https://www.hvlgroup.com/Product/"&amp;"H102101-PN"</f>
        <v>https://www.hvlgroup.com/Product/H102101-PN</v>
      </c>
      <c r="BO12" t="s">
        <v>104</v>
      </c>
      <c r="BP12" t="s">
        <v>104</v>
      </c>
      <c r="BQ12" t="s">
        <v>147</v>
      </c>
      <c r="BR12" t="s">
        <v>116</v>
      </c>
      <c r="BS12" t="s">
        <v>148</v>
      </c>
      <c r="BT12">
        <v>5.25</v>
      </c>
      <c r="BV12" s="1">
        <v>42887</v>
      </c>
      <c r="BW12">
        <v>0</v>
      </c>
      <c r="BX12">
        <v>0</v>
      </c>
      <c r="BY12" t="s">
        <v>104</v>
      </c>
      <c r="BZ12">
        <v>0</v>
      </c>
      <c r="CA12">
        <v>0</v>
      </c>
      <c r="CB12">
        <v>0</v>
      </c>
      <c r="CC12">
        <v>0</v>
      </c>
      <c r="CD12">
        <v>1</v>
      </c>
      <c r="CE12">
        <v>97</v>
      </c>
      <c r="CF12" t="s">
        <v>90</v>
      </c>
      <c r="CG12" s="1">
        <v>43368</v>
      </c>
      <c r="CI12" t="s">
        <v>111</v>
      </c>
      <c r="CJ12" t="s">
        <v>118</v>
      </c>
      <c r="CK12" t="s">
        <v>111</v>
      </c>
      <c r="CL12" t="s">
        <v>119</v>
      </c>
      <c r="CM12" t="s">
        <v>104</v>
      </c>
    </row>
    <row r="13" spans="1:91" x14ac:dyDescent="0.25">
      <c r="A13" t="s">
        <v>89</v>
      </c>
      <c r="B13" t="s">
        <v>90</v>
      </c>
      <c r="C13" t="s">
        <v>150</v>
      </c>
      <c r="D13" t="s">
        <v>142</v>
      </c>
      <c r="E13" s="4">
        <v>806134838768</v>
      </c>
      <c r="F13" t="s">
        <v>93</v>
      </c>
      <c r="G13" s="4">
        <v>33</v>
      </c>
      <c r="I13" t="s">
        <v>94</v>
      </c>
      <c r="J13" t="s">
        <v>143</v>
      </c>
      <c r="K13" t="s">
        <v>96</v>
      </c>
      <c r="L13" t="s">
        <v>97</v>
      </c>
      <c r="M13" t="s">
        <v>98</v>
      </c>
      <c r="N13" t="s">
        <v>151</v>
      </c>
      <c r="O13" t="s">
        <v>100</v>
      </c>
      <c r="P13" t="s">
        <v>101</v>
      </c>
      <c r="Q13" t="s">
        <v>102</v>
      </c>
      <c r="R13">
        <v>0</v>
      </c>
      <c r="S13">
        <v>7.25</v>
      </c>
      <c r="T13">
        <v>8.75</v>
      </c>
      <c r="U13">
        <v>0</v>
      </c>
      <c r="V13">
        <v>0</v>
      </c>
      <c r="W13">
        <v>0</v>
      </c>
      <c r="X13">
        <v>8.25</v>
      </c>
      <c r="Y13">
        <v>1.98</v>
      </c>
      <c r="Z13">
        <v>1</v>
      </c>
      <c r="AA13">
        <v>4</v>
      </c>
      <c r="AB13" t="s">
        <v>144</v>
      </c>
      <c r="AD13" t="s">
        <v>144</v>
      </c>
      <c r="AE13" t="s">
        <v>144</v>
      </c>
      <c r="AF13" t="s">
        <v>111</v>
      </c>
      <c r="AG13" t="s">
        <v>105</v>
      </c>
      <c r="AH13">
        <v>15</v>
      </c>
      <c r="AI13">
        <v>11</v>
      </c>
      <c r="AJ13">
        <v>11</v>
      </c>
      <c r="AK13">
        <v>4</v>
      </c>
      <c r="AL13">
        <v>0</v>
      </c>
      <c r="AM13">
        <v>0</v>
      </c>
      <c r="AN13">
        <v>0</v>
      </c>
      <c r="AO13">
        <v>0</v>
      </c>
      <c r="AP13" t="s">
        <v>106</v>
      </c>
      <c r="AQ13" t="s">
        <v>107</v>
      </c>
      <c r="AR13" t="s">
        <v>108</v>
      </c>
      <c r="AS13" t="s">
        <v>109</v>
      </c>
      <c r="AT13" t="s">
        <v>110</v>
      </c>
      <c r="AU13" t="s">
        <v>111</v>
      </c>
      <c r="AV13" t="s">
        <v>112</v>
      </c>
      <c r="AW13" t="s">
        <v>112</v>
      </c>
      <c r="AX13" t="s">
        <v>104</v>
      </c>
      <c r="AY13">
        <v>0</v>
      </c>
      <c r="AZ13">
        <v>0</v>
      </c>
      <c r="BA13">
        <v>4.75</v>
      </c>
      <c r="BC13">
        <v>0</v>
      </c>
      <c r="BD13">
        <v>8</v>
      </c>
      <c r="BI13" t="s">
        <v>145</v>
      </c>
      <c r="BJ13" t="s">
        <v>111</v>
      </c>
      <c r="BK13" t="s">
        <v>152</v>
      </c>
      <c r="BL13" t="str">
        <f>"https://www.hvlgroup.com/Products/Specs/"&amp;"H102101-POC"</f>
        <v>https://www.hvlgroup.com/Products/Specs/H102101-POC</v>
      </c>
      <c r="BM13" t="s">
        <v>146</v>
      </c>
      <c r="BN13" t="str">
        <f>"https://www.hvlgroup.com/Product/"&amp;"H102101-POC"</f>
        <v>https://www.hvlgroup.com/Product/H102101-POC</v>
      </c>
      <c r="BO13" t="s">
        <v>104</v>
      </c>
      <c r="BP13" t="s">
        <v>104</v>
      </c>
      <c r="BQ13" t="s">
        <v>147</v>
      </c>
      <c r="BR13" t="s">
        <v>116</v>
      </c>
      <c r="BS13" t="s">
        <v>148</v>
      </c>
      <c r="BT13">
        <v>5.25</v>
      </c>
      <c r="BV13" s="1">
        <v>42887</v>
      </c>
      <c r="BW13">
        <v>0</v>
      </c>
      <c r="BX13">
        <v>0</v>
      </c>
      <c r="BY13" t="s">
        <v>104</v>
      </c>
      <c r="BZ13">
        <v>0</v>
      </c>
      <c r="CA13">
        <v>0</v>
      </c>
      <c r="CB13">
        <v>0</v>
      </c>
      <c r="CC13">
        <v>0</v>
      </c>
      <c r="CD13">
        <v>1</v>
      </c>
      <c r="CE13">
        <v>97</v>
      </c>
      <c r="CF13" t="s">
        <v>90</v>
      </c>
      <c r="CG13" s="1">
        <v>43368</v>
      </c>
      <c r="CI13" t="s">
        <v>111</v>
      </c>
      <c r="CJ13" t="s">
        <v>118</v>
      </c>
      <c r="CK13" t="s">
        <v>111</v>
      </c>
      <c r="CL13" t="s">
        <v>119</v>
      </c>
      <c r="CM13" t="s">
        <v>104</v>
      </c>
    </row>
    <row r="14" spans="1:91" x14ac:dyDescent="0.25">
      <c r="A14" t="s">
        <v>89</v>
      </c>
      <c r="B14" t="s">
        <v>90</v>
      </c>
      <c r="C14" t="s">
        <v>153</v>
      </c>
      <c r="D14" t="s">
        <v>154</v>
      </c>
      <c r="E14" s="4">
        <v>806134838805</v>
      </c>
      <c r="F14" t="s">
        <v>134</v>
      </c>
      <c r="G14" s="4">
        <v>36</v>
      </c>
      <c r="I14" t="s">
        <v>135</v>
      </c>
      <c r="J14" t="s">
        <v>143</v>
      </c>
      <c r="K14" t="s">
        <v>96</v>
      </c>
      <c r="L14" t="s">
        <v>97</v>
      </c>
      <c r="M14" t="s">
        <v>98</v>
      </c>
      <c r="N14" t="s">
        <v>99</v>
      </c>
      <c r="O14" t="s">
        <v>100</v>
      </c>
      <c r="P14" t="s">
        <v>101</v>
      </c>
      <c r="Q14" t="s">
        <v>102</v>
      </c>
      <c r="R14">
        <v>0</v>
      </c>
      <c r="S14">
        <v>0</v>
      </c>
      <c r="T14">
        <v>6</v>
      </c>
      <c r="U14">
        <v>9.5</v>
      </c>
      <c r="V14">
        <v>98.5</v>
      </c>
      <c r="W14">
        <v>7.75</v>
      </c>
      <c r="X14">
        <v>0</v>
      </c>
      <c r="Y14">
        <v>1.76</v>
      </c>
      <c r="Z14">
        <v>1</v>
      </c>
      <c r="AA14">
        <v>4</v>
      </c>
      <c r="AB14" t="s">
        <v>144</v>
      </c>
      <c r="AD14" t="s">
        <v>144</v>
      </c>
      <c r="AE14" t="s">
        <v>144</v>
      </c>
      <c r="AF14" t="s">
        <v>111</v>
      </c>
      <c r="AG14" t="s">
        <v>105</v>
      </c>
      <c r="AH14">
        <v>16</v>
      </c>
      <c r="AI14">
        <v>9</v>
      </c>
      <c r="AJ14">
        <v>11</v>
      </c>
      <c r="AK14">
        <v>4</v>
      </c>
      <c r="AL14">
        <v>0</v>
      </c>
      <c r="AM14">
        <v>0</v>
      </c>
      <c r="AN14">
        <v>0</v>
      </c>
      <c r="AO14">
        <v>0</v>
      </c>
      <c r="AP14" t="s">
        <v>106</v>
      </c>
      <c r="AQ14" t="s">
        <v>107</v>
      </c>
      <c r="AR14" t="s">
        <v>108</v>
      </c>
      <c r="AS14" t="s">
        <v>109</v>
      </c>
      <c r="AT14" t="s">
        <v>110</v>
      </c>
      <c r="AU14" t="s">
        <v>104</v>
      </c>
      <c r="AX14" t="s">
        <v>104</v>
      </c>
      <c r="AY14">
        <v>0</v>
      </c>
      <c r="AZ14">
        <v>0</v>
      </c>
      <c r="BA14">
        <v>4.75</v>
      </c>
      <c r="BC14">
        <v>0</v>
      </c>
      <c r="BD14">
        <v>92</v>
      </c>
      <c r="BE14" t="s">
        <v>136</v>
      </c>
      <c r="BI14" t="s">
        <v>145</v>
      </c>
      <c r="BJ14" t="s">
        <v>111</v>
      </c>
      <c r="BK14" t="s">
        <v>113</v>
      </c>
      <c r="BL14" t="str">
        <f>"https://www.hvlgroup.com/Products/Specs/"&amp;"H102701-AGB"</f>
        <v>https://www.hvlgroup.com/Products/Specs/H102701-AGB</v>
      </c>
      <c r="BM14" t="s">
        <v>155</v>
      </c>
      <c r="BN14" t="str">
        <f>"https://www.hvlgroup.com/Product/"&amp;"H102701-AGB"</f>
        <v>https://www.hvlgroup.com/Product/H102701-AGB</v>
      </c>
      <c r="BO14" t="s">
        <v>104</v>
      </c>
      <c r="BP14" t="s">
        <v>104</v>
      </c>
      <c r="BQ14" t="s">
        <v>147</v>
      </c>
      <c r="BR14" t="s">
        <v>116</v>
      </c>
      <c r="BS14" t="s">
        <v>156</v>
      </c>
      <c r="BT14">
        <v>5.25</v>
      </c>
      <c r="BV14" s="1">
        <v>42887</v>
      </c>
      <c r="BW14">
        <v>98.5</v>
      </c>
      <c r="BX14">
        <v>9.5</v>
      </c>
      <c r="BY14" t="s">
        <v>104</v>
      </c>
      <c r="BZ14">
        <v>0</v>
      </c>
      <c r="CA14">
        <v>0</v>
      </c>
      <c r="CB14">
        <v>0</v>
      </c>
      <c r="CC14">
        <v>0</v>
      </c>
      <c r="CD14">
        <v>1</v>
      </c>
      <c r="CE14">
        <v>71</v>
      </c>
      <c r="CF14" t="s">
        <v>90</v>
      </c>
      <c r="CG14" s="1">
        <v>43368</v>
      </c>
      <c r="CI14" t="s">
        <v>111</v>
      </c>
      <c r="CJ14" t="s">
        <v>118</v>
      </c>
      <c r="CK14" t="s">
        <v>111</v>
      </c>
      <c r="CL14" t="s">
        <v>119</v>
      </c>
      <c r="CM14" t="s">
        <v>104</v>
      </c>
    </row>
    <row r="15" spans="1:91" x14ac:dyDescent="0.25">
      <c r="A15" t="s">
        <v>89</v>
      </c>
      <c r="B15" t="s">
        <v>90</v>
      </c>
      <c r="C15" t="s">
        <v>157</v>
      </c>
      <c r="D15" t="s">
        <v>154</v>
      </c>
      <c r="E15" s="4">
        <v>806134838829</v>
      </c>
      <c r="F15" t="s">
        <v>134</v>
      </c>
      <c r="G15" s="4">
        <v>36</v>
      </c>
      <c r="I15" t="s">
        <v>135</v>
      </c>
      <c r="J15" t="s">
        <v>143</v>
      </c>
      <c r="K15" t="s">
        <v>96</v>
      </c>
      <c r="L15" t="s">
        <v>97</v>
      </c>
      <c r="M15" t="s">
        <v>98</v>
      </c>
      <c r="N15" t="s">
        <v>151</v>
      </c>
      <c r="O15" t="s">
        <v>100</v>
      </c>
      <c r="P15" t="s">
        <v>101</v>
      </c>
      <c r="Q15" t="s">
        <v>102</v>
      </c>
      <c r="R15">
        <v>0</v>
      </c>
      <c r="S15">
        <v>0</v>
      </c>
      <c r="T15">
        <v>6</v>
      </c>
      <c r="U15">
        <v>9.5</v>
      </c>
      <c r="V15">
        <v>98.5</v>
      </c>
      <c r="W15">
        <v>7.75</v>
      </c>
      <c r="X15">
        <v>0</v>
      </c>
      <c r="Y15">
        <v>1.76</v>
      </c>
      <c r="Z15">
        <v>1</v>
      </c>
      <c r="AA15">
        <v>4</v>
      </c>
      <c r="AB15" t="s">
        <v>144</v>
      </c>
      <c r="AD15" t="s">
        <v>144</v>
      </c>
      <c r="AE15" t="s">
        <v>144</v>
      </c>
      <c r="AF15" t="s">
        <v>111</v>
      </c>
      <c r="AG15" t="s">
        <v>105</v>
      </c>
      <c r="AH15">
        <v>16</v>
      </c>
      <c r="AI15">
        <v>9</v>
      </c>
      <c r="AJ15">
        <v>11</v>
      </c>
      <c r="AK15">
        <v>4</v>
      </c>
      <c r="AL15">
        <v>0</v>
      </c>
      <c r="AM15">
        <v>0</v>
      </c>
      <c r="AN15">
        <v>0</v>
      </c>
      <c r="AO15">
        <v>0</v>
      </c>
      <c r="AP15" t="s">
        <v>106</v>
      </c>
      <c r="AQ15" t="s">
        <v>107</v>
      </c>
      <c r="AR15" t="s">
        <v>108</v>
      </c>
      <c r="AS15" t="s">
        <v>109</v>
      </c>
      <c r="AT15" t="s">
        <v>110</v>
      </c>
      <c r="AU15" t="s">
        <v>104</v>
      </c>
      <c r="AX15" t="s">
        <v>104</v>
      </c>
      <c r="AY15">
        <v>0</v>
      </c>
      <c r="AZ15">
        <v>0</v>
      </c>
      <c r="BA15">
        <v>4.75</v>
      </c>
      <c r="BC15">
        <v>0</v>
      </c>
      <c r="BD15">
        <v>92</v>
      </c>
      <c r="BE15" t="s">
        <v>136</v>
      </c>
      <c r="BI15" t="s">
        <v>145</v>
      </c>
      <c r="BJ15" t="s">
        <v>111</v>
      </c>
      <c r="BK15" t="s">
        <v>152</v>
      </c>
      <c r="BL15" t="str">
        <f>"https://www.hvlgroup.com/Products/Specs/"&amp;"H102701-POC"</f>
        <v>https://www.hvlgroup.com/Products/Specs/H102701-POC</v>
      </c>
      <c r="BM15" t="s">
        <v>155</v>
      </c>
      <c r="BN15" t="str">
        <f>"https://www.hvlgroup.com/Product/"&amp;"H102701-POC"</f>
        <v>https://www.hvlgroup.com/Product/H102701-POC</v>
      </c>
      <c r="BO15" t="s">
        <v>104</v>
      </c>
      <c r="BP15" t="s">
        <v>104</v>
      </c>
      <c r="BQ15" t="s">
        <v>147</v>
      </c>
      <c r="BR15" t="s">
        <v>116</v>
      </c>
      <c r="BS15" t="s">
        <v>156</v>
      </c>
      <c r="BT15">
        <v>5.25</v>
      </c>
      <c r="BV15" s="1">
        <v>42887</v>
      </c>
      <c r="BW15">
        <v>98.5</v>
      </c>
      <c r="BX15">
        <v>9.5</v>
      </c>
      <c r="BY15" t="s">
        <v>104</v>
      </c>
      <c r="BZ15">
        <v>0</v>
      </c>
      <c r="CA15">
        <v>0</v>
      </c>
      <c r="CB15">
        <v>0</v>
      </c>
      <c r="CC15">
        <v>0</v>
      </c>
      <c r="CD15">
        <v>1</v>
      </c>
      <c r="CE15">
        <v>71</v>
      </c>
      <c r="CF15" t="s">
        <v>90</v>
      </c>
      <c r="CG15" s="1">
        <v>43368</v>
      </c>
      <c r="CI15" t="s">
        <v>111</v>
      </c>
      <c r="CJ15" t="s">
        <v>118</v>
      </c>
      <c r="CK15" t="s">
        <v>111</v>
      </c>
      <c r="CL15" t="s">
        <v>119</v>
      </c>
      <c r="CM15" t="s">
        <v>104</v>
      </c>
    </row>
    <row r="16" spans="1:91" x14ac:dyDescent="0.25">
      <c r="A16" t="s">
        <v>89</v>
      </c>
      <c r="B16" t="s">
        <v>90</v>
      </c>
      <c r="C16" t="s">
        <v>158</v>
      </c>
      <c r="D16" t="s">
        <v>159</v>
      </c>
      <c r="E16" s="4">
        <v>806134838836</v>
      </c>
      <c r="F16" t="s">
        <v>93</v>
      </c>
      <c r="G16" s="4">
        <v>81</v>
      </c>
      <c r="H16" s="4">
        <v>162</v>
      </c>
      <c r="I16" t="s">
        <v>94</v>
      </c>
      <c r="J16" t="s">
        <v>160</v>
      </c>
      <c r="K16" t="s">
        <v>96</v>
      </c>
      <c r="L16" t="s">
        <v>97</v>
      </c>
      <c r="M16" t="s">
        <v>98</v>
      </c>
      <c r="N16" t="s">
        <v>99</v>
      </c>
      <c r="O16" t="s">
        <v>100</v>
      </c>
      <c r="P16" t="s">
        <v>161</v>
      </c>
      <c r="Q16" t="s">
        <v>162</v>
      </c>
      <c r="R16">
        <v>0</v>
      </c>
      <c r="S16">
        <v>0</v>
      </c>
      <c r="T16">
        <v>18.25</v>
      </c>
      <c r="U16">
        <v>0</v>
      </c>
      <c r="V16">
        <v>0</v>
      </c>
      <c r="W16">
        <v>5</v>
      </c>
      <c r="X16">
        <v>6.5</v>
      </c>
      <c r="Y16">
        <v>3</v>
      </c>
      <c r="Z16">
        <v>1</v>
      </c>
      <c r="AA16">
        <v>60</v>
      </c>
      <c r="AB16" t="s">
        <v>163</v>
      </c>
      <c r="AD16" t="s">
        <v>163</v>
      </c>
      <c r="AE16" t="s">
        <v>163</v>
      </c>
      <c r="AF16" t="s">
        <v>111</v>
      </c>
      <c r="AG16" t="s">
        <v>105</v>
      </c>
      <c r="AH16">
        <v>18</v>
      </c>
      <c r="AI16">
        <v>15</v>
      </c>
      <c r="AJ16">
        <v>10</v>
      </c>
      <c r="AK16">
        <v>5</v>
      </c>
      <c r="AL16">
        <v>0</v>
      </c>
      <c r="AM16">
        <v>0</v>
      </c>
      <c r="AN16">
        <v>0</v>
      </c>
      <c r="AO16">
        <v>0</v>
      </c>
      <c r="AP16" t="s">
        <v>106</v>
      </c>
      <c r="AQ16" t="s">
        <v>107</v>
      </c>
      <c r="AR16" t="s">
        <v>108</v>
      </c>
      <c r="AS16" t="s">
        <v>109</v>
      </c>
      <c r="AT16" t="s">
        <v>110</v>
      </c>
      <c r="AU16" t="s">
        <v>111</v>
      </c>
      <c r="AV16" t="s">
        <v>112</v>
      </c>
      <c r="AW16" t="s">
        <v>112</v>
      </c>
      <c r="AX16" t="s">
        <v>104</v>
      </c>
      <c r="AY16">
        <v>0</v>
      </c>
      <c r="AZ16">
        <v>0</v>
      </c>
      <c r="BA16">
        <v>4.75</v>
      </c>
      <c r="BC16">
        <v>0</v>
      </c>
      <c r="BD16">
        <v>6</v>
      </c>
      <c r="BI16" t="s">
        <v>112</v>
      </c>
      <c r="BJ16" t="s">
        <v>111</v>
      </c>
      <c r="BK16" t="s">
        <v>113</v>
      </c>
      <c r="BL16" t="str">
        <f>"https://www.hvlgroup.com/Products/Specs/"&amp;"H103101-AGB"</f>
        <v>https://www.hvlgroup.com/Products/Specs/H103101-AGB</v>
      </c>
      <c r="BM16" t="s">
        <v>164</v>
      </c>
      <c r="BN16" t="str">
        <f>"https://www.hvlgroup.com/Product/"&amp;"H103101-AGB"</f>
        <v>https://www.hvlgroup.com/Product/H103101-AGB</v>
      </c>
      <c r="BO16" t="s">
        <v>104</v>
      </c>
      <c r="BP16" t="s">
        <v>104</v>
      </c>
      <c r="BQ16" t="s">
        <v>115</v>
      </c>
      <c r="BR16" t="s">
        <v>116</v>
      </c>
      <c r="BS16" t="s">
        <v>165</v>
      </c>
      <c r="BT16">
        <v>8</v>
      </c>
      <c r="BV16" s="1">
        <v>42887</v>
      </c>
      <c r="BW16">
        <v>0</v>
      </c>
      <c r="BX16">
        <v>0</v>
      </c>
      <c r="BY16" t="s">
        <v>104</v>
      </c>
      <c r="BZ16">
        <v>0</v>
      </c>
      <c r="CA16">
        <v>0</v>
      </c>
      <c r="CB16">
        <v>0</v>
      </c>
      <c r="CC16">
        <v>0</v>
      </c>
      <c r="CD16">
        <v>1</v>
      </c>
      <c r="CE16">
        <v>105</v>
      </c>
      <c r="CF16" t="s">
        <v>90</v>
      </c>
      <c r="CI16" t="s">
        <v>111</v>
      </c>
      <c r="CJ16" t="s">
        <v>118</v>
      </c>
      <c r="CK16" t="s">
        <v>111</v>
      </c>
      <c r="CL16" t="s">
        <v>119</v>
      </c>
      <c r="CM16" t="s">
        <v>104</v>
      </c>
    </row>
    <row r="17" spans="1:91" x14ac:dyDescent="0.25">
      <c r="A17" t="s">
        <v>89</v>
      </c>
      <c r="B17" t="s">
        <v>90</v>
      </c>
      <c r="C17" t="s">
        <v>166</v>
      </c>
      <c r="D17" t="s">
        <v>159</v>
      </c>
      <c r="E17" s="4">
        <v>806134838843</v>
      </c>
      <c r="F17" t="s">
        <v>93</v>
      </c>
      <c r="G17" s="4">
        <v>81</v>
      </c>
      <c r="H17" s="4">
        <v>162</v>
      </c>
      <c r="I17" t="s">
        <v>94</v>
      </c>
      <c r="J17" t="s">
        <v>160</v>
      </c>
      <c r="K17" t="s">
        <v>96</v>
      </c>
      <c r="L17" t="s">
        <v>97</v>
      </c>
      <c r="M17" t="s">
        <v>98</v>
      </c>
      <c r="N17" t="s">
        <v>124</v>
      </c>
      <c r="O17" t="s">
        <v>100</v>
      </c>
      <c r="P17" t="s">
        <v>161</v>
      </c>
      <c r="Q17" t="s">
        <v>162</v>
      </c>
      <c r="R17">
        <v>0</v>
      </c>
      <c r="S17">
        <v>0</v>
      </c>
      <c r="T17">
        <v>18.25</v>
      </c>
      <c r="U17">
        <v>0</v>
      </c>
      <c r="V17">
        <v>0</v>
      </c>
      <c r="W17">
        <v>5</v>
      </c>
      <c r="X17">
        <v>6.5</v>
      </c>
      <c r="Y17">
        <v>3</v>
      </c>
      <c r="Z17">
        <v>1</v>
      </c>
      <c r="AA17">
        <v>60</v>
      </c>
      <c r="AB17" t="s">
        <v>163</v>
      </c>
      <c r="AD17" t="s">
        <v>163</v>
      </c>
      <c r="AE17" t="s">
        <v>163</v>
      </c>
      <c r="AF17" t="s">
        <v>111</v>
      </c>
      <c r="AG17" t="s">
        <v>105</v>
      </c>
      <c r="AH17">
        <v>18</v>
      </c>
      <c r="AI17">
        <v>15</v>
      </c>
      <c r="AJ17">
        <v>10</v>
      </c>
      <c r="AK17">
        <v>5</v>
      </c>
      <c r="AL17">
        <v>0</v>
      </c>
      <c r="AM17">
        <v>0</v>
      </c>
      <c r="AN17">
        <v>0</v>
      </c>
      <c r="AO17">
        <v>0</v>
      </c>
      <c r="AP17" t="s">
        <v>106</v>
      </c>
      <c r="AQ17" t="s">
        <v>107</v>
      </c>
      <c r="AR17" t="s">
        <v>108</v>
      </c>
      <c r="AS17" t="s">
        <v>109</v>
      </c>
      <c r="AT17" t="s">
        <v>110</v>
      </c>
      <c r="AU17" t="s">
        <v>111</v>
      </c>
      <c r="AV17" t="s">
        <v>112</v>
      </c>
      <c r="AW17" t="s">
        <v>112</v>
      </c>
      <c r="AX17" t="s">
        <v>104</v>
      </c>
      <c r="AY17">
        <v>0</v>
      </c>
      <c r="AZ17">
        <v>0</v>
      </c>
      <c r="BA17">
        <v>4.75</v>
      </c>
      <c r="BC17">
        <v>0</v>
      </c>
      <c r="BD17">
        <v>6</v>
      </c>
      <c r="BI17" t="s">
        <v>112</v>
      </c>
      <c r="BJ17" t="s">
        <v>111</v>
      </c>
      <c r="BK17" t="s">
        <v>125</v>
      </c>
      <c r="BL17" t="str">
        <f>"https://www.hvlgroup.com/Products/Specs/"&amp;"H103101-PN"</f>
        <v>https://www.hvlgroup.com/Products/Specs/H103101-PN</v>
      </c>
      <c r="BM17" t="s">
        <v>164</v>
      </c>
      <c r="BN17" t="str">
        <f>"https://www.hvlgroup.com/Product/"&amp;"H103101-PN"</f>
        <v>https://www.hvlgroup.com/Product/H103101-PN</v>
      </c>
      <c r="BO17" t="s">
        <v>104</v>
      </c>
      <c r="BP17" t="s">
        <v>104</v>
      </c>
      <c r="BQ17" t="s">
        <v>115</v>
      </c>
      <c r="BR17" t="s">
        <v>116</v>
      </c>
      <c r="BS17" t="s">
        <v>165</v>
      </c>
      <c r="BT17">
        <v>8</v>
      </c>
      <c r="BV17" s="1">
        <v>42887</v>
      </c>
      <c r="BW17">
        <v>0</v>
      </c>
      <c r="BX17">
        <v>0</v>
      </c>
      <c r="BY17" t="s">
        <v>104</v>
      </c>
      <c r="BZ17">
        <v>0</v>
      </c>
      <c r="CA17">
        <v>0</v>
      </c>
      <c r="CB17">
        <v>0</v>
      </c>
      <c r="CC17">
        <v>0</v>
      </c>
      <c r="CD17">
        <v>1</v>
      </c>
      <c r="CE17">
        <v>105</v>
      </c>
      <c r="CF17" t="s">
        <v>90</v>
      </c>
      <c r="CI17" t="s">
        <v>111</v>
      </c>
      <c r="CJ17" t="s">
        <v>118</v>
      </c>
      <c r="CK17" t="s">
        <v>111</v>
      </c>
      <c r="CL17" t="s">
        <v>119</v>
      </c>
      <c r="CM17" t="s">
        <v>104</v>
      </c>
    </row>
    <row r="18" spans="1:91" x14ac:dyDescent="0.25">
      <c r="A18" t="s">
        <v>89</v>
      </c>
      <c r="B18" t="s">
        <v>90</v>
      </c>
      <c r="C18" t="s">
        <v>167</v>
      </c>
      <c r="D18" t="s">
        <v>168</v>
      </c>
      <c r="E18" s="4">
        <v>806134838850</v>
      </c>
      <c r="F18" t="s">
        <v>134</v>
      </c>
      <c r="G18" s="4">
        <v>87</v>
      </c>
      <c r="H18" s="4">
        <v>174</v>
      </c>
      <c r="I18" t="s">
        <v>135</v>
      </c>
      <c r="J18" t="s">
        <v>160</v>
      </c>
      <c r="K18" t="s">
        <v>96</v>
      </c>
      <c r="L18" t="s">
        <v>97</v>
      </c>
      <c r="M18" t="s">
        <v>98</v>
      </c>
      <c r="N18" t="s">
        <v>99</v>
      </c>
      <c r="O18" t="s">
        <v>100</v>
      </c>
      <c r="P18" t="s">
        <v>161</v>
      </c>
      <c r="Q18" t="s">
        <v>162</v>
      </c>
      <c r="R18">
        <v>0</v>
      </c>
      <c r="S18">
        <v>0</v>
      </c>
      <c r="T18">
        <v>15</v>
      </c>
      <c r="U18">
        <v>18.75</v>
      </c>
      <c r="V18">
        <v>107.75</v>
      </c>
      <c r="W18">
        <v>5</v>
      </c>
      <c r="X18">
        <v>0</v>
      </c>
      <c r="Y18">
        <v>3</v>
      </c>
      <c r="Z18">
        <v>1</v>
      </c>
      <c r="AA18">
        <v>60</v>
      </c>
      <c r="AB18" t="s">
        <v>163</v>
      </c>
      <c r="AD18" t="s">
        <v>163</v>
      </c>
      <c r="AE18" t="s">
        <v>163</v>
      </c>
      <c r="AF18" t="s">
        <v>111</v>
      </c>
      <c r="AG18" t="s">
        <v>105</v>
      </c>
      <c r="AH18">
        <v>10</v>
      </c>
      <c r="AI18">
        <v>15</v>
      </c>
      <c r="AJ18">
        <v>10</v>
      </c>
      <c r="AK18">
        <v>5</v>
      </c>
      <c r="AL18">
        <v>0</v>
      </c>
      <c r="AM18">
        <v>0</v>
      </c>
      <c r="AN18">
        <v>0</v>
      </c>
      <c r="AO18">
        <v>0</v>
      </c>
      <c r="AP18" t="s">
        <v>106</v>
      </c>
      <c r="AQ18" t="s">
        <v>107</v>
      </c>
      <c r="AR18" t="s">
        <v>108</v>
      </c>
      <c r="AS18" t="s">
        <v>109</v>
      </c>
      <c r="AT18" t="s">
        <v>110</v>
      </c>
      <c r="AU18" t="s">
        <v>104</v>
      </c>
      <c r="AX18" t="s">
        <v>104</v>
      </c>
      <c r="AY18">
        <v>0</v>
      </c>
      <c r="AZ18">
        <v>0</v>
      </c>
      <c r="BA18">
        <v>5</v>
      </c>
      <c r="BC18">
        <v>0</v>
      </c>
      <c r="BD18">
        <v>99</v>
      </c>
      <c r="BE18" t="s">
        <v>136</v>
      </c>
      <c r="BI18" t="s">
        <v>112</v>
      </c>
      <c r="BJ18" t="s">
        <v>111</v>
      </c>
      <c r="BK18" t="s">
        <v>113</v>
      </c>
      <c r="BL18" t="str">
        <f>"https://www.hvlgroup.com/Products/Specs/"&amp;"H103701-AGB"</f>
        <v>https://www.hvlgroup.com/Products/Specs/H103701-AGB</v>
      </c>
      <c r="BM18" t="s">
        <v>169</v>
      </c>
      <c r="BN18" t="str">
        <f>"https://www.hvlgroup.com/Product/"&amp;"H103701-AGB"</f>
        <v>https://www.hvlgroup.com/Product/H103701-AGB</v>
      </c>
      <c r="BO18" t="s">
        <v>104</v>
      </c>
      <c r="BP18" t="s">
        <v>104</v>
      </c>
      <c r="BQ18" t="s">
        <v>115</v>
      </c>
      <c r="BR18" t="s">
        <v>116</v>
      </c>
      <c r="BS18" t="s">
        <v>165</v>
      </c>
      <c r="BT18">
        <v>8</v>
      </c>
      <c r="BV18" s="1">
        <v>42887</v>
      </c>
      <c r="BW18">
        <v>107.75</v>
      </c>
      <c r="BX18">
        <v>18.75</v>
      </c>
      <c r="BY18" t="s">
        <v>104</v>
      </c>
      <c r="BZ18">
        <v>0</v>
      </c>
      <c r="CA18">
        <v>0</v>
      </c>
      <c r="CB18">
        <v>0</v>
      </c>
      <c r="CC18">
        <v>0</v>
      </c>
      <c r="CD18">
        <v>1</v>
      </c>
      <c r="CE18">
        <v>71</v>
      </c>
      <c r="CF18" t="s">
        <v>90</v>
      </c>
      <c r="CI18" t="s">
        <v>111</v>
      </c>
      <c r="CJ18" t="s">
        <v>118</v>
      </c>
      <c r="CK18" t="s">
        <v>111</v>
      </c>
      <c r="CL18" t="s">
        <v>119</v>
      </c>
      <c r="CM18" t="s">
        <v>104</v>
      </c>
    </row>
    <row r="19" spans="1:91" x14ac:dyDescent="0.25">
      <c r="A19" t="s">
        <v>89</v>
      </c>
      <c r="B19" t="s">
        <v>90</v>
      </c>
      <c r="C19" t="s">
        <v>170</v>
      </c>
      <c r="D19" t="s">
        <v>168</v>
      </c>
      <c r="E19" s="4">
        <v>806134838867</v>
      </c>
      <c r="F19" t="s">
        <v>134</v>
      </c>
      <c r="G19" s="4">
        <v>87</v>
      </c>
      <c r="H19" s="4">
        <v>174</v>
      </c>
      <c r="I19" t="s">
        <v>135</v>
      </c>
      <c r="J19" t="s">
        <v>160</v>
      </c>
      <c r="K19" t="s">
        <v>96</v>
      </c>
      <c r="L19" t="s">
        <v>97</v>
      </c>
      <c r="M19" t="s">
        <v>98</v>
      </c>
      <c r="N19" t="s">
        <v>124</v>
      </c>
      <c r="O19" t="s">
        <v>100</v>
      </c>
      <c r="P19" t="s">
        <v>161</v>
      </c>
      <c r="Q19" t="s">
        <v>162</v>
      </c>
      <c r="R19">
        <v>0</v>
      </c>
      <c r="S19">
        <v>0</v>
      </c>
      <c r="T19">
        <v>15</v>
      </c>
      <c r="U19">
        <v>18.75</v>
      </c>
      <c r="V19">
        <v>107.75</v>
      </c>
      <c r="W19">
        <v>5</v>
      </c>
      <c r="X19">
        <v>0</v>
      </c>
      <c r="Y19">
        <v>3</v>
      </c>
      <c r="Z19">
        <v>1</v>
      </c>
      <c r="AA19">
        <v>60</v>
      </c>
      <c r="AB19" t="s">
        <v>163</v>
      </c>
      <c r="AD19" t="s">
        <v>163</v>
      </c>
      <c r="AE19" t="s">
        <v>163</v>
      </c>
      <c r="AF19" t="s">
        <v>111</v>
      </c>
      <c r="AG19" t="s">
        <v>105</v>
      </c>
      <c r="AH19">
        <v>10</v>
      </c>
      <c r="AI19">
        <v>15</v>
      </c>
      <c r="AJ19">
        <v>10</v>
      </c>
      <c r="AK19">
        <v>5</v>
      </c>
      <c r="AL19">
        <v>0</v>
      </c>
      <c r="AM19">
        <v>0</v>
      </c>
      <c r="AN19">
        <v>0</v>
      </c>
      <c r="AO19">
        <v>0</v>
      </c>
      <c r="AP19" t="s">
        <v>106</v>
      </c>
      <c r="AQ19" t="s">
        <v>107</v>
      </c>
      <c r="AR19" t="s">
        <v>108</v>
      </c>
      <c r="AS19" t="s">
        <v>109</v>
      </c>
      <c r="AT19" t="s">
        <v>110</v>
      </c>
      <c r="AU19" t="s">
        <v>104</v>
      </c>
      <c r="AX19" t="s">
        <v>104</v>
      </c>
      <c r="AY19">
        <v>0</v>
      </c>
      <c r="AZ19">
        <v>0</v>
      </c>
      <c r="BA19">
        <v>5</v>
      </c>
      <c r="BC19">
        <v>0</v>
      </c>
      <c r="BD19">
        <v>99</v>
      </c>
      <c r="BE19" t="s">
        <v>136</v>
      </c>
      <c r="BI19" t="s">
        <v>112</v>
      </c>
      <c r="BJ19" t="s">
        <v>111</v>
      </c>
      <c r="BK19" t="s">
        <v>125</v>
      </c>
      <c r="BL19" t="str">
        <f>"https://www.hvlgroup.com/Products/Specs/"&amp;"H103701-PN"</f>
        <v>https://www.hvlgroup.com/Products/Specs/H103701-PN</v>
      </c>
      <c r="BM19" t="s">
        <v>169</v>
      </c>
      <c r="BN19" t="str">
        <f>"https://www.hvlgroup.com/Product/"&amp;"H103701-PN"</f>
        <v>https://www.hvlgroup.com/Product/H103701-PN</v>
      </c>
      <c r="BO19" t="s">
        <v>104</v>
      </c>
      <c r="BP19" t="s">
        <v>104</v>
      </c>
      <c r="BQ19" t="s">
        <v>115</v>
      </c>
      <c r="BR19" t="s">
        <v>116</v>
      </c>
      <c r="BS19" t="s">
        <v>165</v>
      </c>
      <c r="BT19">
        <v>8</v>
      </c>
      <c r="BV19" s="1">
        <v>42887</v>
      </c>
      <c r="BW19">
        <v>107.75</v>
      </c>
      <c r="BX19">
        <v>18.75</v>
      </c>
      <c r="BY19" t="s">
        <v>104</v>
      </c>
      <c r="BZ19">
        <v>0</v>
      </c>
      <c r="CA19">
        <v>0</v>
      </c>
      <c r="CB19">
        <v>0</v>
      </c>
      <c r="CC19">
        <v>0</v>
      </c>
      <c r="CD19">
        <v>1</v>
      </c>
      <c r="CE19">
        <v>71</v>
      </c>
      <c r="CF19" t="s">
        <v>90</v>
      </c>
      <c r="CI19" t="s">
        <v>111</v>
      </c>
      <c r="CJ19" t="s">
        <v>118</v>
      </c>
      <c r="CK19" t="s">
        <v>111</v>
      </c>
      <c r="CL19" t="s">
        <v>119</v>
      </c>
      <c r="CM19" t="s">
        <v>104</v>
      </c>
    </row>
    <row r="20" spans="1:91" x14ac:dyDescent="0.25">
      <c r="A20" t="s">
        <v>89</v>
      </c>
      <c r="B20" t="s">
        <v>90</v>
      </c>
      <c r="C20" t="s">
        <v>171</v>
      </c>
      <c r="D20" t="s">
        <v>172</v>
      </c>
      <c r="E20" s="4">
        <v>806134838874</v>
      </c>
      <c r="F20" t="s">
        <v>173</v>
      </c>
      <c r="G20" s="4">
        <v>85</v>
      </c>
      <c r="H20" s="4">
        <v>170</v>
      </c>
      <c r="I20" t="s">
        <v>94</v>
      </c>
      <c r="J20" t="s">
        <v>174</v>
      </c>
      <c r="K20" t="s">
        <v>96</v>
      </c>
      <c r="L20" t="s">
        <v>97</v>
      </c>
      <c r="M20" t="s">
        <v>98</v>
      </c>
      <c r="N20" t="s">
        <v>99</v>
      </c>
      <c r="O20" t="s">
        <v>100</v>
      </c>
      <c r="P20" t="s">
        <v>161</v>
      </c>
      <c r="Q20" t="s">
        <v>162</v>
      </c>
      <c r="R20">
        <v>0</v>
      </c>
      <c r="S20">
        <v>0</v>
      </c>
      <c r="T20">
        <v>12.75</v>
      </c>
      <c r="U20">
        <v>0</v>
      </c>
      <c r="V20">
        <v>0</v>
      </c>
      <c r="W20">
        <v>7.25</v>
      </c>
      <c r="X20">
        <v>8.5</v>
      </c>
      <c r="Y20">
        <v>3</v>
      </c>
      <c r="Z20">
        <v>1</v>
      </c>
      <c r="AA20">
        <v>60</v>
      </c>
      <c r="AB20" t="s">
        <v>163</v>
      </c>
      <c r="AD20" t="s">
        <v>163</v>
      </c>
      <c r="AE20" t="s">
        <v>163</v>
      </c>
      <c r="AF20" t="s">
        <v>111</v>
      </c>
      <c r="AG20" t="s">
        <v>105</v>
      </c>
      <c r="AH20">
        <v>21</v>
      </c>
      <c r="AI20">
        <v>13</v>
      </c>
      <c r="AJ20">
        <v>13</v>
      </c>
      <c r="AK20">
        <v>5</v>
      </c>
      <c r="AL20">
        <v>0</v>
      </c>
      <c r="AM20">
        <v>0</v>
      </c>
      <c r="AN20">
        <v>0</v>
      </c>
      <c r="AO20">
        <v>0</v>
      </c>
      <c r="AP20" t="s">
        <v>106</v>
      </c>
      <c r="AQ20" t="s">
        <v>107</v>
      </c>
      <c r="AR20" t="s">
        <v>108</v>
      </c>
      <c r="AS20" t="s">
        <v>109</v>
      </c>
      <c r="AT20" t="s">
        <v>110</v>
      </c>
      <c r="AU20" t="s">
        <v>111</v>
      </c>
      <c r="AV20" t="s">
        <v>112</v>
      </c>
      <c r="AW20" t="s">
        <v>112</v>
      </c>
      <c r="AX20" t="s">
        <v>104</v>
      </c>
      <c r="AY20">
        <v>0</v>
      </c>
      <c r="AZ20">
        <v>0</v>
      </c>
      <c r="BA20">
        <v>4.75</v>
      </c>
      <c r="BC20">
        <v>0</v>
      </c>
      <c r="BD20">
        <v>6</v>
      </c>
      <c r="BI20" t="s">
        <v>112</v>
      </c>
      <c r="BJ20" t="s">
        <v>111</v>
      </c>
      <c r="BK20" t="s">
        <v>113</v>
      </c>
      <c r="BL20" t="str">
        <f>"https://www.hvlgroup.com/Products/Specs/"&amp;"H104101L-AGB"</f>
        <v>https://www.hvlgroup.com/Products/Specs/H104101L-AGB</v>
      </c>
      <c r="BM20" t="s">
        <v>175</v>
      </c>
      <c r="BN20" t="str">
        <f>"https://www.hvlgroup.com/Product/"&amp;"H104101L-AGB"</f>
        <v>https://www.hvlgroup.com/Product/H104101L-AGB</v>
      </c>
      <c r="BO20" t="s">
        <v>104</v>
      </c>
      <c r="BP20" t="s">
        <v>104</v>
      </c>
      <c r="BQ20" t="s">
        <v>176</v>
      </c>
      <c r="BR20" t="s">
        <v>116</v>
      </c>
      <c r="BS20" t="s">
        <v>177</v>
      </c>
      <c r="BT20">
        <v>7.63</v>
      </c>
      <c r="BV20" s="1">
        <v>42887</v>
      </c>
      <c r="BW20">
        <v>0</v>
      </c>
      <c r="BX20">
        <v>0</v>
      </c>
      <c r="BY20" t="s">
        <v>104</v>
      </c>
      <c r="BZ20">
        <v>0</v>
      </c>
      <c r="CA20">
        <v>0</v>
      </c>
      <c r="CB20">
        <v>0</v>
      </c>
      <c r="CC20">
        <v>0</v>
      </c>
      <c r="CD20">
        <v>1</v>
      </c>
      <c r="CE20">
        <v>107</v>
      </c>
      <c r="CF20" t="s">
        <v>90</v>
      </c>
      <c r="CI20" t="s">
        <v>111</v>
      </c>
      <c r="CJ20" t="s">
        <v>118</v>
      </c>
      <c r="CK20" t="s">
        <v>111</v>
      </c>
      <c r="CL20" t="s">
        <v>119</v>
      </c>
      <c r="CM20" t="s">
        <v>104</v>
      </c>
    </row>
    <row r="21" spans="1:91" x14ac:dyDescent="0.25">
      <c r="A21" t="s">
        <v>89</v>
      </c>
      <c r="B21" t="s">
        <v>90</v>
      </c>
      <c r="C21" t="s">
        <v>178</v>
      </c>
      <c r="D21" t="s">
        <v>172</v>
      </c>
      <c r="E21" s="4">
        <v>806134838881</v>
      </c>
      <c r="F21" t="s">
        <v>173</v>
      </c>
      <c r="G21" s="4">
        <v>85</v>
      </c>
      <c r="H21" s="4">
        <v>170</v>
      </c>
      <c r="I21" t="s">
        <v>94</v>
      </c>
      <c r="J21" t="s">
        <v>174</v>
      </c>
      <c r="K21" t="s">
        <v>96</v>
      </c>
      <c r="L21" t="s">
        <v>97</v>
      </c>
      <c r="M21" t="s">
        <v>98</v>
      </c>
      <c r="N21" t="s">
        <v>124</v>
      </c>
      <c r="O21" t="s">
        <v>100</v>
      </c>
      <c r="P21" t="s">
        <v>161</v>
      </c>
      <c r="Q21" t="s">
        <v>162</v>
      </c>
      <c r="R21">
        <v>0</v>
      </c>
      <c r="S21">
        <v>0</v>
      </c>
      <c r="T21">
        <v>12.75</v>
      </c>
      <c r="U21">
        <v>0</v>
      </c>
      <c r="V21">
        <v>0</v>
      </c>
      <c r="W21">
        <v>7.25</v>
      </c>
      <c r="X21">
        <v>8.5</v>
      </c>
      <c r="Y21">
        <v>3</v>
      </c>
      <c r="Z21">
        <v>1</v>
      </c>
      <c r="AA21">
        <v>60</v>
      </c>
      <c r="AB21" t="s">
        <v>163</v>
      </c>
      <c r="AD21" t="s">
        <v>163</v>
      </c>
      <c r="AE21" t="s">
        <v>163</v>
      </c>
      <c r="AF21" t="s">
        <v>111</v>
      </c>
      <c r="AG21" t="s">
        <v>105</v>
      </c>
      <c r="AH21">
        <v>21</v>
      </c>
      <c r="AI21">
        <v>13</v>
      </c>
      <c r="AJ21">
        <v>13</v>
      </c>
      <c r="AK21">
        <v>5</v>
      </c>
      <c r="AL21">
        <v>0</v>
      </c>
      <c r="AM21">
        <v>0</v>
      </c>
      <c r="AN21">
        <v>0</v>
      </c>
      <c r="AO21">
        <v>0</v>
      </c>
      <c r="AP21" t="s">
        <v>106</v>
      </c>
      <c r="AQ21" t="s">
        <v>107</v>
      </c>
      <c r="AR21" t="s">
        <v>108</v>
      </c>
      <c r="AS21" t="s">
        <v>109</v>
      </c>
      <c r="AT21" t="s">
        <v>110</v>
      </c>
      <c r="AU21" t="s">
        <v>111</v>
      </c>
      <c r="AV21" t="s">
        <v>112</v>
      </c>
      <c r="AW21" t="s">
        <v>112</v>
      </c>
      <c r="AX21" t="s">
        <v>104</v>
      </c>
      <c r="AY21">
        <v>0</v>
      </c>
      <c r="AZ21">
        <v>0</v>
      </c>
      <c r="BA21">
        <v>4.75</v>
      </c>
      <c r="BC21">
        <v>0</v>
      </c>
      <c r="BD21">
        <v>6</v>
      </c>
      <c r="BI21" t="s">
        <v>112</v>
      </c>
      <c r="BJ21" t="s">
        <v>111</v>
      </c>
      <c r="BK21" t="s">
        <v>125</v>
      </c>
      <c r="BL21" t="str">
        <f>"https://www.hvlgroup.com/Products/Specs/"&amp;"H104101L-PN"</f>
        <v>https://www.hvlgroup.com/Products/Specs/H104101L-PN</v>
      </c>
      <c r="BM21" t="s">
        <v>175</v>
      </c>
      <c r="BN21" t="str">
        <f>"https://www.hvlgroup.com/Product/"&amp;"H104101L-PN"</f>
        <v>https://www.hvlgroup.com/Product/H104101L-PN</v>
      </c>
      <c r="BO21" t="s">
        <v>104</v>
      </c>
      <c r="BP21" t="s">
        <v>104</v>
      </c>
      <c r="BQ21" t="s">
        <v>176</v>
      </c>
      <c r="BR21" t="s">
        <v>116</v>
      </c>
      <c r="BS21" t="s">
        <v>177</v>
      </c>
      <c r="BT21">
        <v>7.63</v>
      </c>
      <c r="BV21" s="1">
        <v>42887</v>
      </c>
      <c r="BW21">
        <v>0</v>
      </c>
      <c r="BX21">
        <v>0</v>
      </c>
      <c r="BY21" t="s">
        <v>104</v>
      </c>
      <c r="BZ21">
        <v>0</v>
      </c>
      <c r="CA21">
        <v>0</v>
      </c>
      <c r="CB21">
        <v>0</v>
      </c>
      <c r="CC21">
        <v>0</v>
      </c>
      <c r="CD21">
        <v>1</v>
      </c>
      <c r="CE21">
        <v>107</v>
      </c>
      <c r="CF21" t="s">
        <v>90</v>
      </c>
      <c r="CI21" t="s">
        <v>111</v>
      </c>
      <c r="CJ21" t="s">
        <v>118</v>
      </c>
      <c r="CK21" t="s">
        <v>111</v>
      </c>
      <c r="CL21" t="s">
        <v>119</v>
      </c>
      <c r="CM21" t="s">
        <v>104</v>
      </c>
    </row>
    <row r="22" spans="1:91" x14ac:dyDescent="0.25">
      <c r="A22" t="s">
        <v>89</v>
      </c>
      <c r="B22" t="s">
        <v>90</v>
      </c>
      <c r="C22" t="s">
        <v>179</v>
      </c>
      <c r="D22" t="s">
        <v>180</v>
      </c>
      <c r="E22" s="4">
        <v>806134838898</v>
      </c>
      <c r="F22" t="s">
        <v>181</v>
      </c>
      <c r="G22" s="4">
        <v>76</v>
      </c>
      <c r="H22" s="4">
        <v>152</v>
      </c>
      <c r="I22" t="s">
        <v>94</v>
      </c>
      <c r="J22" t="s">
        <v>174</v>
      </c>
      <c r="K22" t="s">
        <v>96</v>
      </c>
      <c r="L22" t="s">
        <v>97</v>
      </c>
      <c r="M22" t="s">
        <v>98</v>
      </c>
      <c r="N22" t="s">
        <v>99</v>
      </c>
      <c r="O22" t="s">
        <v>100</v>
      </c>
      <c r="P22" t="s">
        <v>161</v>
      </c>
      <c r="Q22" t="s">
        <v>162</v>
      </c>
      <c r="R22">
        <v>0</v>
      </c>
      <c r="S22">
        <v>5.75</v>
      </c>
      <c r="T22">
        <v>10.5</v>
      </c>
      <c r="U22">
        <v>0</v>
      </c>
      <c r="V22">
        <v>0</v>
      </c>
      <c r="W22">
        <v>0</v>
      </c>
      <c r="X22">
        <v>7.75</v>
      </c>
      <c r="Y22">
        <v>3</v>
      </c>
      <c r="Z22">
        <v>1</v>
      </c>
      <c r="AA22">
        <v>60</v>
      </c>
      <c r="AB22" t="s">
        <v>182</v>
      </c>
      <c r="AD22" t="s">
        <v>182</v>
      </c>
      <c r="AE22" t="s">
        <v>182</v>
      </c>
      <c r="AF22" t="s">
        <v>111</v>
      </c>
      <c r="AG22" t="s">
        <v>105</v>
      </c>
      <c r="AH22">
        <v>17</v>
      </c>
      <c r="AI22">
        <v>12</v>
      </c>
      <c r="AJ22">
        <v>11</v>
      </c>
      <c r="AK22">
        <v>4</v>
      </c>
      <c r="AL22">
        <v>0</v>
      </c>
      <c r="AM22">
        <v>0</v>
      </c>
      <c r="AN22">
        <v>0</v>
      </c>
      <c r="AO22">
        <v>0</v>
      </c>
      <c r="AP22" t="s">
        <v>106</v>
      </c>
      <c r="AQ22" t="s">
        <v>107</v>
      </c>
      <c r="AR22" t="s">
        <v>108</v>
      </c>
      <c r="AS22" t="s">
        <v>109</v>
      </c>
      <c r="AT22" t="s">
        <v>110</v>
      </c>
      <c r="AU22" t="s">
        <v>111</v>
      </c>
      <c r="AV22" t="s">
        <v>112</v>
      </c>
      <c r="AW22" t="s">
        <v>112</v>
      </c>
      <c r="AX22" t="s">
        <v>104</v>
      </c>
      <c r="AY22">
        <v>0</v>
      </c>
      <c r="AZ22">
        <v>0</v>
      </c>
      <c r="BA22">
        <v>4.75</v>
      </c>
      <c r="BC22">
        <v>0</v>
      </c>
      <c r="BD22">
        <v>6</v>
      </c>
      <c r="BI22" t="s">
        <v>112</v>
      </c>
      <c r="BJ22" t="s">
        <v>111</v>
      </c>
      <c r="BK22" t="s">
        <v>113</v>
      </c>
      <c r="BL22" t="str">
        <f>"https://www.hvlgroup.com/Products/Specs/"&amp;"H104101S-AGB"</f>
        <v>https://www.hvlgroup.com/Products/Specs/H104101S-AGB</v>
      </c>
      <c r="BM22" t="s">
        <v>175</v>
      </c>
      <c r="BN22" t="str">
        <f>"https://www.hvlgroup.com/Product/"&amp;"H104101S-AGB"</f>
        <v>https://www.hvlgroup.com/Product/H104101S-AGB</v>
      </c>
      <c r="BO22" t="s">
        <v>104</v>
      </c>
      <c r="BP22" t="s">
        <v>104</v>
      </c>
      <c r="BQ22" t="s">
        <v>176</v>
      </c>
      <c r="BR22" t="s">
        <v>116</v>
      </c>
      <c r="BS22" t="s">
        <v>183</v>
      </c>
      <c r="BT22">
        <v>5.75</v>
      </c>
      <c r="BV22" s="1">
        <v>42887</v>
      </c>
      <c r="BW22">
        <v>0</v>
      </c>
      <c r="BX22">
        <v>0</v>
      </c>
      <c r="BY22" t="s">
        <v>104</v>
      </c>
      <c r="BZ22">
        <v>0</v>
      </c>
      <c r="CA22">
        <v>0</v>
      </c>
      <c r="CB22">
        <v>0</v>
      </c>
      <c r="CC22">
        <v>0</v>
      </c>
      <c r="CD22">
        <v>1</v>
      </c>
      <c r="CE22">
        <v>107</v>
      </c>
      <c r="CF22" t="s">
        <v>90</v>
      </c>
      <c r="CI22" t="s">
        <v>111</v>
      </c>
      <c r="CJ22" t="s">
        <v>118</v>
      </c>
      <c r="CK22" t="s">
        <v>111</v>
      </c>
      <c r="CL22" t="s">
        <v>119</v>
      </c>
      <c r="CM22" t="s">
        <v>104</v>
      </c>
    </row>
    <row r="23" spans="1:91" x14ac:dyDescent="0.25">
      <c r="A23" t="s">
        <v>89</v>
      </c>
      <c r="B23" t="s">
        <v>90</v>
      </c>
      <c r="C23" t="s">
        <v>184</v>
      </c>
      <c r="D23" t="s">
        <v>180</v>
      </c>
      <c r="E23" s="4">
        <v>806134838904</v>
      </c>
      <c r="F23" t="s">
        <v>181</v>
      </c>
      <c r="G23" s="4">
        <v>76</v>
      </c>
      <c r="H23" s="4">
        <v>152</v>
      </c>
      <c r="I23" t="s">
        <v>94</v>
      </c>
      <c r="J23" t="s">
        <v>174</v>
      </c>
      <c r="K23" t="s">
        <v>96</v>
      </c>
      <c r="L23" t="s">
        <v>97</v>
      </c>
      <c r="M23" t="s">
        <v>98</v>
      </c>
      <c r="N23" t="s">
        <v>124</v>
      </c>
      <c r="O23" t="s">
        <v>100</v>
      </c>
      <c r="P23" t="s">
        <v>161</v>
      </c>
      <c r="Q23" t="s">
        <v>162</v>
      </c>
      <c r="R23">
        <v>0</v>
      </c>
      <c r="S23">
        <v>5.75</v>
      </c>
      <c r="T23">
        <v>10.5</v>
      </c>
      <c r="U23">
        <v>0</v>
      </c>
      <c r="V23">
        <v>0</v>
      </c>
      <c r="W23">
        <v>0</v>
      </c>
      <c r="X23">
        <v>7.75</v>
      </c>
      <c r="Y23">
        <v>3</v>
      </c>
      <c r="Z23">
        <v>1</v>
      </c>
      <c r="AA23">
        <v>60</v>
      </c>
      <c r="AB23" t="s">
        <v>182</v>
      </c>
      <c r="AD23" t="s">
        <v>182</v>
      </c>
      <c r="AE23" t="s">
        <v>182</v>
      </c>
      <c r="AF23" t="s">
        <v>111</v>
      </c>
      <c r="AG23" t="s">
        <v>105</v>
      </c>
      <c r="AH23">
        <v>17</v>
      </c>
      <c r="AI23">
        <v>12</v>
      </c>
      <c r="AJ23">
        <v>11</v>
      </c>
      <c r="AK23">
        <v>4</v>
      </c>
      <c r="AL23">
        <v>0</v>
      </c>
      <c r="AM23">
        <v>0</v>
      </c>
      <c r="AN23">
        <v>0</v>
      </c>
      <c r="AO23">
        <v>0</v>
      </c>
      <c r="AP23" t="s">
        <v>106</v>
      </c>
      <c r="AQ23" t="s">
        <v>107</v>
      </c>
      <c r="AR23" t="s">
        <v>108</v>
      </c>
      <c r="AS23" t="s">
        <v>109</v>
      </c>
      <c r="AT23" t="s">
        <v>110</v>
      </c>
      <c r="AU23" t="s">
        <v>111</v>
      </c>
      <c r="AV23" t="s">
        <v>112</v>
      </c>
      <c r="AW23" t="s">
        <v>112</v>
      </c>
      <c r="AX23" t="s">
        <v>104</v>
      </c>
      <c r="AY23">
        <v>0</v>
      </c>
      <c r="AZ23">
        <v>0</v>
      </c>
      <c r="BA23">
        <v>4.75</v>
      </c>
      <c r="BC23">
        <v>0</v>
      </c>
      <c r="BD23">
        <v>6</v>
      </c>
      <c r="BI23" t="s">
        <v>112</v>
      </c>
      <c r="BJ23" t="s">
        <v>111</v>
      </c>
      <c r="BK23" t="s">
        <v>125</v>
      </c>
      <c r="BL23" t="str">
        <f>"https://www.hvlgroup.com/Products/Specs/"&amp;"H104101S-PN"</f>
        <v>https://www.hvlgroup.com/Products/Specs/H104101S-PN</v>
      </c>
      <c r="BM23" t="s">
        <v>175</v>
      </c>
      <c r="BN23" t="str">
        <f>"https://www.hvlgroup.com/Product/"&amp;"H104101S-PN"</f>
        <v>https://www.hvlgroup.com/Product/H104101S-PN</v>
      </c>
      <c r="BO23" t="s">
        <v>104</v>
      </c>
      <c r="BP23" t="s">
        <v>104</v>
      </c>
      <c r="BQ23" t="s">
        <v>176</v>
      </c>
      <c r="BR23" t="s">
        <v>116</v>
      </c>
      <c r="BS23" t="s">
        <v>183</v>
      </c>
      <c r="BT23">
        <v>5.75</v>
      </c>
      <c r="BV23" s="1">
        <v>42887</v>
      </c>
      <c r="BW23">
        <v>0</v>
      </c>
      <c r="BX23">
        <v>0</v>
      </c>
      <c r="BY23" t="s">
        <v>104</v>
      </c>
      <c r="BZ23">
        <v>0</v>
      </c>
      <c r="CA23">
        <v>0</v>
      </c>
      <c r="CB23">
        <v>0</v>
      </c>
      <c r="CC23">
        <v>0</v>
      </c>
      <c r="CD23">
        <v>1</v>
      </c>
      <c r="CE23">
        <v>107</v>
      </c>
      <c r="CF23" t="s">
        <v>90</v>
      </c>
      <c r="CI23" t="s">
        <v>111</v>
      </c>
      <c r="CJ23" t="s">
        <v>118</v>
      </c>
      <c r="CK23" t="s">
        <v>111</v>
      </c>
      <c r="CL23" t="s">
        <v>119</v>
      </c>
      <c r="CM23" t="s">
        <v>104</v>
      </c>
    </row>
    <row r="24" spans="1:91" x14ac:dyDescent="0.25">
      <c r="A24" t="s">
        <v>89</v>
      </c>
      <c r="B24" t="s">
        <v>90</v>
      </c>
      <c r="C24" t="s">
        <v>185</v>
      </c>
      <c r="D24" t="s">
        <v>186</v>
      </c>
      <c r="E24" s="4">
        <v>806134838911</v>
      </c>
      <c r="F24" t="s">
        <v>187</v>
      </c>
      <c r="G24" s="4">
        <v>92</v>
      </c>
      <c r="H24" s="4">
        <v>184</v>
      </c>
      <c r="I24" t="s">
        <v>135</v>
      </c>
      <c r="J24" t="s">
        <v>174</v>
      </c>
      <c r="K24" t="s">
        <v>96</v>
      </c>
      <c r="L24" t="s">
        <v>97</v>
      </c>
      <c r="M24" t="s">
        <v>98</v>
      </c>
      <c r="N24" t="s">
        <v>99</v>
      </c>
      <c r="O24" t="s">
        <v>100</v>
      </c>
      <c r="P24" t="s">
        <v>161</v>
      </c>
      <c r="Q24" t="s">
        <v>162</v>
      </c>
      <c r="R24">
        <v>0</v>
      </c>
      <c r="S24">
        <v>0</v>
      </c>
      <c r="T24">
        <v>9</v>
      </c>
      <c r="U24">
        <v>11</v>
      </c>
      <c r="V24">
        <v>118.5</v>
      </c>
      <c r="W24">
        <v>7.25</v>
      </c>
      <c r="X24">
        <v>0</v>
      </c>
      <c r="Y24">
        <v>3</v>
      </c>
      <c r="Z24">
        <v>1</v>
      </c>
      <c r="AA24">
        <v>60</v>
      </c>
      <c r="AB24" t="s">
        <v>163</v>
      </c>
      <c r="AD24" t="s">
        <v>163</v>
      </c>
      <c r="AE24" t="s">
        <v>163</v>
      </c>
      <c r="AF24" t="s">
        <v>111</v>
      </c>
      <c r="AG24" t="s">
        <v>105</v>
      </c>
      <c r="AH24">
        <v>17</v>
      </c>
      <c r="AI24">
        <v>17</v>
      </c>
      <c r="AJ24">
        <v>16</v>
      </c>
      <c r="AK24">
        <v>6</v>
      </c>
      <c r="AL24">
        <v>0</v>
      </c>
      <c r="AM24">
        <v>0</v>
      </c>
      <c r="AN24">
        <v>0</v>
      </c>
      <c r="AO24">
        <v>0</v>
      </c>
      <c r="AP24" t="s">
        <v>106</v>
      </c>
      <c r="AQ24" t="s">
        <v>107</v>
      </c>
      <c r="AR24" t="s">
        <v>108</v>
      </c>
      <c r="AS24" t="s">
        <v>109</v>
      </c>
      <c r="AT24" t="s">
        <v>110</v>
      </c>
      <c r="AU24" t="s">
        <v>104</v>
      </c>
      <c r="AX24" t="s">
        <v>104</v>
      </c>
      <c r="AY24">
        <v>0</v>
      </c>
      <c r="AZ24">
        <v>0</v>
      </c>
      <c r="BA24">
        <v>4.75</v>
      </c>
      <c r="BC24">
        <v>0</v>
      </c>
      <c r="BD24">
        <v>100</v>
      </c>
      <c r="BE24" t="s">
        <v>136</v>
      </c>
      <c r="BI24" t="s">
        <v>112</v>
      </c>
      <c r="BJ24" t="s">
        <v>111</v>
      </c>
      <c r="BK24" t="s">
        <v>113</v>
      </c>
      <c r="BL24" t="str">
        <f>"https://www.hvlgroup.com/Products/Specs/"&amp;"H104701L-AGB"</f>
        <v>https://www.hvlgroup.com/Products/Specs/H104701L-AGB</v>
      </c>
      <c r="BM24" t="s">
        <v>188</v>
      </c>
      <c r="BN24" t="str">
        <f>"https://www.hvlgroup.com/Product/"&amp;"H104701L-AGB"</f>
        <v>https://www.hvlgroup.com/Product/H104701L-AGB</v>
      </c>
      <c r="BO24" t="s">
        <v>104</v>
      </c>
      <c r="BP24" t="s">
        <v>104</v>
      </c>
      <c r="BQ24" t="s">
        <v>176</v>
      </c>
      <c r="BR24" t="s">
        <v>116</v>
      </c>
      <c r="BS24" t="s">
        <v>177</v>
      </c>
      <c r="BT24">
        <v>7.63</v>
      </c>
      <c r="BV24" s="1">
        <v>42887</v>
      </c>
      <c r="BW24">
        <v>118.5</v>
      </c>
      <c r="BX24">
        <v>11</v>
      </c>
      <c r="BY24" t="s">
        <v>104</v>
      </c>
      <c r="BZ24">
        <v>0</v>
      </c>
      <c r="CA24">
        <v>0</v>
      </c>
      <c r="CB24">
        <v>0</v>
      </c>
      <c r="CC24">
        <v>0</v>
      </c>
      <c r="CD24">
        <v>1</v>
      </c>
      <c r="CE24">
        <v>72</v>
      </c>
      <c r="CF24" t="s">
        <v>90</v>
      </c>
      <c r="CI24" t="s">
        <v>111</v>
      </c>
      <c r="CJ24" t="s">
        <v>118</v>
      </c>
      <c r="CK24" t="s">
        <v>111</v>
      </c>
      <c r="CL24" t="s">
        <v>119</v>
      </c>
      <c r="CM24" t="s">
        <v>104</v>
      </c>
    </row>
    <row r="25" spans="1:91" x14ac:dyDescent="0.25">
      <c r="A25" t="s">
        <v>89</v>
      </c>
      <c r="B25" t="s">
        <v>90</v>
      </c>
      <c r="C25" t="s">
        <v>189</v>
      </c>
      <c r="D25" t="s">
        <v>186</v>
      </c>
      <c r="E25" s="4">
        <v>806134838928</v>
      </c>
      <c r="F25" t="s">
        <v>187</v>
      </c>
      <c r="G25" s="4">
        <v>92</v>
      </c>
      <c r="H25" s="4">
        <v>184</v>
      </c>
      <c r="I25" t="s">
        <v>135</v>
      </c>
      <c r="J25" t="s">
        <v>174</v>
      </c>
      <c r="K25" t="s">
        <v>96</v>
      </c>
      <c r="L25" t="s">
        <v>97</v>
      </c>
      <c r="M25" t="s">
        <v>98</v>
      </c>
      <c r="N25" t="s">
        <v>124</v>
      </c>
      <c r="O25" t="s">
        <v>100</v>
      </c>
      <c r="P25" t="s">
        <v>161</v>
      </c>
      <c r="Q25" t="s">
        <v>162</v>
      </c>
      <c r="R25">
        <v>0</v>
      </c>
      <c r="S25">
        <v>0</v>
      </c>
      <c r="T25">
        <v>9</v>
      </c>
      <c r="U25">
        <v>11</v>
      </c>
      <c r="V25">
        <v>118.5</v>
      </c>
      <c r="W25">
        <v>7.25</v>
      </c>
      <c r="X25">
        <v>0</v>
      </c>
      <c r="Y25">
        <v>3</v>
      </c>
      <c r="Z25">
        <v>1</v>
      </c>
      <c r="AA25">
        <v>60</v>
      </c>
      <c r="AB25" t="s">
        <v>163</v>
      </c>
      <c r="AD25" t="s">
        <v>163</v>
      </c>
      <c r="AE25" t="s">
        <v>163</v>
      </c>
      <c r="AF25" t="s">
        <v>111</v>
      </c>
      <c r="AG25" t="s">
        <v>105</v>
      </c>
      <c r="AH25">
        <v>17</v>
      </c>
      <c r="AI25">
        <v>17</v>
      </c>
      <c r="AJ25">
        <v>16</v>
      </c>
      <c r="AK25">
        <v>6</v>
      </c>
      <c r="AL25">
        <v>0</v>
      </c>
      <c r="AM25">
        <v>0</v>
      </c>
      <c r="AN25">
        <v>0</v>
      </c>
      <c r="AO25">
        <v>0</v>
      </c>
      <c r="AP25" t="s">
        <v>106</v>
      </c>
      <c r="AQ25" t="s">
        <v>107</v>
      </c>
      <c r="AR25" t="s">
        <v>108</v>
      </c>
      <c r="AS25" t="s">
        <v>109</v>
      </c>
      <c r="AT25" t="s">
        <v>110</v>
      </c>
      <c r="AU25" t="s">
        <v>104</v>
      </c>
      <c r="AX25" t="s">
        <v>104</v>
      </c>
      <c r="AY25">
        <v>0</v>
      </c>
      <c r="AZ25">
        <v>0</v>
      </c>
      <c r="BA25">
        <v>4.75</v>
      </c>
      <c r="BC25">
        <v>0</v>
      </c>
      <c r="BD25">
        <v>100</v>
      </c>
      <c r="BE25" t="s">
        <v>136</v>
      </c>
      <c r="BI25" t="s">
        <v>112</v>
      </c>
      <c r="BJ25" t="s">
        <v>111</v>
      </c>
      <c r="BK25" t="s">
        <v>125</v>
      </c>
      <c r="BL25" t="str">
        <f>"https://www.hvlgroup.com/Products/Specs/"&amp;"H104701L-PN"</f>
        <v>https://www.hvlgroup.com/Products/Specs/H104701L-PN</v>
      </c>
      <c r="BM25" t="s">
        <v>188</v>
      </c>
      <c r="BN25" t="str">
        <f>"https://www.hvlgroup.com/Product/"&amp;"H104701L-PN"</f>
        <v>https://www.hvlgroup.com/Product/H104701L-PN</v>
      </c>
      <c r="BO25" t="s">
        <v>104</v>
      </c>
      <c r="BP25" t="s">
        <v>104</v>
      </c>
      <c r="BQ25" t="s">
        <v>176</v>
      </c>
      <c r="BR25" t="s">
        <v>116</v>
      </c>
      <c r="BS25" t="s">
        <v>177</v>
      </c>
      <c r="BT25">
        <v>7.63</v>
      </c>
      <c r="BV25" s="1">
        <v>42887</v>
      </c>
      <c r="BW25">
        <v>118.5</v>
      </c>
      <c r="BX25">
        <v>11</v>
      </c>
      <c r="BY25" t="s">
        <v>104</v>
      </c>
      <c r="BZ25">
        <v>0</v>
      </c>
      <c r="CA25">
        <v>0</v>
      </c>
      <c r="CB25">
        <v>0</v>
      </c>
      <c r="CC25">
        <v>0</v>
      </c>
      <c r="CD25">
        <v>1</v>
      </c>
      <c r="CE25">
        <v>72</v>
      </c>
      <c r="CF25" t="s">
        <v>90</v>
      </c>
      <c r="CI25" t="s">
        <v>111</v>
      </c>
      <c r="CJ25" t="s">
        <v>118</v>
      </c>
      <c r="CK25" t="s">
        <v>111</v>
      </c>
      <c r="CL25" t="s">
        <v>119</v>
      </c>
      <c r="CM25" t="s">
        <v>104</v>
      </c>
    </row>
    <row r="26" spans="1:91" x14ac:dyDescent="0.25">
      <c r="A26" t="s">
        <v>89</v>
      </c>
      <c r="B26" t="s">
        <v>90</v>
      </c>
      <c r="C26" t="s">
        <v>190</v>
      </c>
      <c r="D26" t="s">
        <v>191</v>
      </c>
      <c r="E26" s="4">
        <v>806134838935</v>
      </c>
      <c r="F26" t="s">
        <v>192</v>
      </c>
      <c r="G26" s="4">
        <v>84</v>
      </c>
      <c r="H26" s="4">
        <v>168</v>
      </c>
      <c r="I26" t="s">
        <v>135</v>
      </c>
      <c r="J26" t="s">
        <v>174</v>
      </c>
      <c r="K26" t="s">
        <v>96</v>
      </c>
      <c r="L26" t="s">
        <v>97</v>
      </c>
      <c r="M26" t="s">
        <v>98</v>
      </c>
      <c r="N26" t="s">
        <v>99</v>
      </c>
      <c r="O26" t="s">
        <v>100</v>
      </c>
      <c r="P26" t="s">
        <v>161</v>
      </c>
      <c r="Q26" t="s">
        <v>162</v>
      </c>
      <c r="R26">
        <v>0</v>
      </c>
      <c r="S26">
        <v>0</v>
      </c>
      <c r="T26">
        <v>7</v>
      </c>
      <c r="U26">
        <v>9</v>
      </c>
      <c r="V26">
        <v>116</v>
      </c>
      <c r="W26">
        <v>5.75</v>
      </c>
      <c r="X26">
        <v>0</v>
      </c>
      <c r="Y26">
        <v>3</v>
      </c>
      <c r="Z26">
        <v>1</v>
      </c>
      <c r="AA26">
        <v>60</v>
      </c>
      <c r="AB26" t="s">
        <v>182</v>
      </c>
      <c r="AD26" t="s">
        <v>182</v>
      </c>
      <c r="AE26" t="s">
        <v>182</v>
      </c>
      <c r="AF26" t="s">
        <v>111</v>
      </c>
      <c r="AG26" t="s">
        <v>105</v>
      </c>
      <c r="AH26">
        <v>14</v>
      </c>
      <c r="AI26">
        <v>14</v>
      </c>
      <c r="AJ26">
        <v>11</v>
      </c>
      <c r="AK26">
        <v>4</v>
      </c>
      <c r="AL26">
        <v>0</v>
      </c>
      <c r="AM26">
        <v>0</v>
      </c>
      <c r="AN26">
        <v>0</v>
      </c>
      <c r="AO26">
        <v>0</v>
      </c>
      <c r="AP26" t="s">
        <v>106</v>
      </c>
      <c r="AQ26" t="s">
        <v>107</v>
      </c>
      <c r="AR26" t="s">
        <v>108</v>
      </c>
      <c r="AS26" t="s">
        <v>109</v>
      </c>
      <c r="AT26" t="s">
        <v>110</v>
      </c>
      <c r="AU26" t="s">
        <v>104</v>
      </c>
      <c r="AX26" t="s">
        <v>104</v>
      </c>
      <c r="AY26">
        <v>0</v>
      </c>
      <c r="AZ26">
        <v>0</v>
      </c>
      <c r="BA26">
        <v>4.75</v>
      </c>
      <c r="BC26">
        <v>0</v>
      </c>
      <c r="BD26">
        <v>100</v>
      </c>
      <c r="BE26" t="s">
        <v>136</v>
      </c>
      <c r="BI26" t="s">
        <v>112</v>
      </c>
      <c r="BJ26" t="s">
        <v>111</v>
      </c>
      <c r="BK26" t="s">
        <v>113</v>
      </c>
      <c r="BL26" t="str">
        <f>"https://www.hvlgroup.com/Products/Specs/"&amp;"H104701S-AGB"</f>
        <v>https://www.hvlgroup.com/Products/Specs/H104701S-AGB</v>
      </c>
      <c r="BM26" t="s">
        <v>188</v>
      </c>
      <c r="BN26" t="str">
        <f>"https://www.hvlgroup.com/Product/"&amp;"H104701S-AGB"</f>
        <v>https://www.hvlgroup.com/Product/H104701S-AGB</v>
      </c>
      <c r="BO26" t="s">
        <v>104</v>
      </c>
      <c r="BP26" t="s">
        <v>104</v>
      </c>
      <c r="BQ26" t="s">
        <v>176</v>
      </c>
      <c r="BR26" t="s">
        <v>116</v>
      </c>
      <c r="BS26" t="s">
        <v>193</v>
      </c>
      <c r="BT26">
        <v>5.75</v>
      </c>
      <c r="BV26" s="1">
        <v>42887</v>
      </c>
      <c r="BW26">
        <v>116</v>
      </c>
      <c r="BX26">
        <v>9</v>
      </c>
      <c r="BY26" t="s">
        <v>104</v>
      </c>
      <c r="BZ26">
        <v>0</v>
      </c>
      <c r="CA26">
        <v>0</v>
      </c>
      <c r="CB26">
        <v>0</v>
      </c>
      <c r="CC26">
        <v>0</v>
      </c>
      <c r="CD26">
        <v>1</v>
      </c>
      <c r="CE26">
        <v>72</v>
      </c>
      <c r="CF26" t="s">
        <v>90</v>
      </c>
      <c r="CI26" t="s">
        <v>111</v>
      </c>
      <c r="CJ26" t="s">
        <v>118</v>
      </c>
      <c r="CK26" t="s">
        <v>111</v>
      </c>
      <c r="CL26" t="s">
        <v>119</v>
      </c>
      <c r="CM26" t="s">
        <v>104</v>
      </c>
    </row>
    <row r="27" spans="1:91" x14ac:dyDescent="0.25">
      <c r="A27" t="s">
        <v>89</v>
      </c>
      <c r="B27" t="s">
        <v>90</v>
      </c>
      <c r="C27" t="s">
        <v>194</v>
      </c>
      <c r="D27" t="s">
        <v>191</v>
      </c>
      <c r="E27" s="4">
        <v>806134838942</v>
      </c>
      <c r="F27" t="s">
        <v>192</v>
      </c>
      <c r="G27" s="4">
        <v>84</v>
      </c>
      <c r="H27" s="4">
        <v>168</v>
      </c>
      <c r="I27" t="s">
        <v>135</v>
      </c>
      <c r="J27" t="s">
        <v>174</v>
      </c>
      <c r="K27" t="s">
        <v>96</v>
      </c>
      <c r="L27" t="s">
        <v>97</v>
      </c>
      <c r="M27" t="s">
        <v>98</v>
      </c>
      <c r="N27" t="s">
        <v>124</v>
      </c>
      <c r="O27" t="s">
        <v>100</v>
      </c>
      <c r="P27" t="s">
        <v>161</v>
      </c>
      <c r="Q27" t="s">
        <v>162</v>
      </c>
      <c r="R27">
        <v>0</v>
      </c>
      <c r="S27">
        <v>0</v>
      </c>
      <c r="T27">
        <v>7</v>
      </c>
      <c r="U27">
        <v>9</v>
      </c>
      <c r="V27">
        <v>116</v>
      </c>
      <c r="W27">
        <v>5.75</v>
      </c>
      <c r="X27">
        <v>0</v>
      </c>
      <c r="Y27">
        <v>3</v>
      </c>
      <c r="Z27">
        <v>1</v>
      </c>
      <c r="AA27">
        <v>60</v>
      </c>
      <c r="AB27" t="s">
        <v>182</v>
      </c>
      <c r="AD27" t="s">
        <v>182</v>
      </c>
      <c r="AE27" t="s">
        <v>182</v>
      </c>
      <c r="AF27" t="s">
        <v>111</v>
      </c>
      <c r="AG27" t="s">
        <v>105</v>
      </c>
      <c r="AH27">
        <v>14</v>
      </c>
      <c r="AI27">
        <v>14</v>
      </c>
      <c r="AJ27">
        <v>11</v>
      </c>
      <c r="AK27">
        <v>4</v>
      </c>
      <c r="AL27">
        <v>0</v>
      </c>
      <c r="AM27">
        <v>0</v>
      </c>
      <c r="AN27">
        <v>0</v>
      </c>
      <c r="AO27">
        <v>0</v>
      </c>
      <c r="AP27" t="s">
        <v>106</v>
      </c>
      <c r="AQ27" t="s">
        <v>107</v>
      </c>
      <c r="AR27" t="s">
        <v>108</v>
      </c>
      <c r="AS27" t="s">
        <v>109</v>
      </c>
      <c r="AT27" t="s">
        <v>110</v>
      </c>
      <c r="AU27" t="s">
        <v>104</v>
      </c>
      <c r="AX27" t="s">
        <v>104</v>
      </c>
      <c r="AY27">
        <v>0</v>
      </c>
      <c r="AZ27">
        <v>0</v>
      </c>
      <c r="BA27">
        <v>4.75</v>
      </c>
      <c r="BC27">
        <v>0</v>
      </c>
      <c r="BD27">
        <v>100</v>
      </c>
      <c r="BE27" t="s">
        <v>136</v>
      </c>
      <c r="BI27" t="s">
        <v>112</v>
      </c>
      <c r="BJ27" t="s">
        <v>111</v>
      </c>
      <c r="BK27" t="s">
        <v>125</v>
      </c>
      <c r="BL27" t="str">
        <f>"https://www.hvlgroup.com/Products/Specs/"&amp;"H104701S-PN"</f>
        <v>https://www.hvlgroup.com/Products/Specs/H104701S-PN</v>
      </c>
      <c r="BM27" t="s">
        <v>188</v>
      </c>
      <c r="BN27" t="str">
        <f>"https://www.hvlgroup.com/Product/"&amp;"H104701S-PN"</f>
        <v>https://www.hvlgroup.com/Product/H104701S-PN</v>
      </c>
      <c r="BO27" t="s">
        <v>104</v>
      </c>
      <c r="BP27" t="s">
        <v>104</v>
      </c>
      <c r="BQ27" t="s">
        <v>176</v>
      </c>
      <c r="BR27" t="s">
        <v>116</v>
      </c>
      <c r="BS27" t="s">
        <v>193</v>
      </c>
      <c r="BT27">
        <v>5.75</v>
      </c>
      <c r="BV27" s="1">
        <v>42887</v>
      </c>
      <c r="BW27">
        <v>116</v>
      </c>
      <c r="BX27">
        <v>9</v>
      </c>
      <c r="BY27" t="s">
        <v>104</v>
      </c>
      <c r="BZ27">
        <v>0</v>
      </c>
      <c r="CA27">
        <v>0</v>
      </c>
      <c r="CB27">
        <v>0</v>
      </c>
      <c r="CC27">
        <v>0</v>
      </c>
      <c r="CD27">
        <v>1</v>
      </c>
      <c r="CE27">
        <v>72</v>
      </c>
      <c r="CF27" t="s">
        <v>90</v>
      </c>
      <c r="CI27" t="s">
        <v>111</v>
      </c>
      <c r="CJ27" t="s">
        <v>118</v>
      </c>
      <c r="CK27" t="s">
        <v>111</v>
      </c>
      <c r="CL27" t="s">
        <v>119</v>
      </c>
      <c r="CM27" t="s">
        <v>104</v>
      </c>
    </row>
    <row r="28" spans="1:91" x14ac:dyDescent="0.25">
      <c r="A28" t="s">
        <v>89</v>
      </c>
      <c r="B28" t="s">
        <v>90</v>
      </c>
      <c r="C28" t="s">
        <v>195</v>
      </c>
      <c r="D28" t="s">
        <v>196</v>
      </c>
      <c r="E28" s="4">
        <v>806134835620</v>
      </c>
      <c r="F28" t="s">
        <v>93</v>
      </c>
      <c r="G28" s="4">
        <v>71</v>
      </c>
      <c r="H28" s="4">
        <v>142</v>
      </c>
      <c r="I28" t="s">
        <v>94</v>
      </c>
      <c r="J28" t="s">
        <v>197</v>
      </c>
      <c r="K28" t="s">
        <v>96</v>
      </c>
      <c r="L28" t="s">
        <v>97</v>
      </c>
      <c r="M28" t="s">
        <v>98</v>
      </c>
      <c r="N28" t="s">
        <v>99</v>
      </c>
      <c r="O28" t="s">
        <v>100</v>
      </c>
      <c r="P28" t="s">
        <v>101</v>
      </c>
      <c r="Q28" t="s">
        <v>102</v>
      </c>
      <c r="R28">
        <v>0</v>
      </c>
      <c r="S28">
        <v>7</v>
      </c>
      <c r="T28">
        <v>11.5</v>
      </c>
      <c r="U28">
        <v>0</v>
      </c>
      <c r="V28">
        <v>0</v>
      </c>
      <c r="W28">
        <v>0</v>
      </c>
      <c r="X28">
        <v>8.25</v>
      </c>
      <c r="Y28">
        <v>3</v>
      </c>
      <c r="Z28">
        <v>1</v>
      </c>
      <c r="AA28">
        <v>60</v>
      </c>
      <c r="AB28" t="s">
        <v>103</v>
      </c>
      <c r="AD28" t="s">
        <v>103</v>
      </c>
      <c r="AE28" t="s">
        <v>103</v>
      </c>
      <c r="AF28" t="s">
        <v>104</v>
      </c>
      <c r="AG28" t="s">
        <v>105</v>
      </c>
      <c r="AH28">
        <v>16</v>
      </c>
      <c r="AI28">
        <v>12</v>
      </c>
      <c r="AJ28">
        <v>11</v>
      </c>
      <c r="AK28">
        <v>4</v>
      </c>
      <c r="AL28">
        <v>0</v>
      </c>
      <c r="AM28">
        <v>0</v>
      </c>
      <c r="AN28">
        <v>0</v>
      </c>
      <c r="AO28">
        <v>0</v>
      </c>
      <c r="AP28" t="s">
        <v>106</v>
      </c>
      <c r="AQ28" t="s">
        <v>107</v>
      </c>
      <c r="AR28" t="s">
        <v>108</v>
      </c>
      <c r="AS28" t="s">
        <v>109</v>
      </c>
      <c r="AT28" t="s">
        <v>110</v>
      </c>
      <c r="AU28" t="s">
        <v>111</v>
      </c>
      <c r="AV28" t="s">
        <v>112</v>
      </c>
      <c r="AW28" t="s">
        <v>112</v>
      </c>
      <c r="AX28" t="s">
        <v>104</v>
      </c>
      <c r="AY28">
        <v>0</v>
      </c>
      <c r="AZ28">
        <v>0</v>
      </c>
      <c r="BA28">
        <v>4.5</v>
      </c>
      <c r="BC28">
        <v>0</v>
      </c>
      <c r="BD28">
        <v>7.5</v>
      </c>
      <c r="BI28" t="s">
        <v>112</v>
      </c>
      <c r="BJ28" t="s">
        <v>111</v>
      </c>
      <c r="BK28" t="s">
        <v>113</v>
      </c>
      <c r="BL28" t="str">
        <f>"https://www.hvlgroup.com/Products/Specs/"&amp;"H105101-AGB"</f>
        <v>https://www.hvlgroup.com/Products/Specs/H105101-AGB</v>
      </c>
      <c r="BM28" t="s">
        <v>198</v>
      </c>
      <c r="BN28" t="str">
        <f>"https://www.hvlgroup.com/Product/"&amp;"H105101-AGB"</f>
        <v>https://www.hvlgroup.com/Product/H105101-AGB</v>
      </c>
      <c r="BO28" t="s">
        <v>104</v>
      </c>
      <c r="BP28" t="s">
        <v>104</v>
      </c>
      <c r="BQ28" t="s">
        <v>199</v>
      </c>
      <c r="BR28" t="s">
        <v>116</v>
      </c>
      <c r="BS28" t="s">
        <v>200</v>
      </c>
      <c r="BT28">
        <v>6.75</v>
      </c>
      <c r="BV28" s="1">
        <v>42887</v>
      </c>
      <c r="BW28">
        <v>0</v>
      </c>
      <c r="BX28">
        <v>0</v>
      </c>
      <c r="BY28" t="s">
        <v>104</v>
      </c>
      <c r="BZ28">
        <v>0</v>
      </c>
      <c r="CA28">
        <v>0</v>
      </c>
      <c r="CB28">
        <v>0</v>
      </c>
      <c r="CC28">
        <v>0</v>
      </c>
      <c r="CD28">
        <v>1</v>
      </c>
      <c r="CE28">
        <v>111</v>
      </c>
      <c r="CF28" t="s">
        <v>90</v>
      </c>
      <c r="CI28" t="s">
        <v>111</v>
      </c>
      <c r="CJ28" t="s">
        <v>118</v>
      </c>
      <c r="CK28" t="s">
        <v>111</v>
      </c>
      <c r="CL28" t="s">
        <v>119</v>
      </c>
      <c r="CM28" t="s">
        <v>104</v>
      </c>
    </row>
    <row r="29" spans="1:91" x14ac:dyDescent="0.25">
      <c r="A29" t="s">
        <v>89</v>
      </c>
      <c r="B29" t="s">
        <v>90</v>
      </c>
      <c r="C29" t="s">
        <v>201</v>
      </c>
      <c r="D29" t="s">
        <v>196</v>
      </c>
      <c r="E29" s="4">
        <v>806134835637</v>
      </c>
      <c r="F29" t="s">
        <v>93</v>
      </c>
      <c r="G29" s="4">
        <v>71</v>
      </c>
      <c r="H29" s="4">
        <v>142</v>
      </c>
      <c r="I29" t="s">
        <v>94</v>
      </c>
      <c r="J29" t="s">
        <v>197</v>
      </c>
      <c r="K29" t="s">
        <v>96</v>
      </c>
      <c r="L29" t="s">
        <v>97</v>
      </c>
      <c r="M29" t="s">
        <v>98</v>
      </c>
      <c r="N29" t="s">
        <v>121</v>
      </c>
      <c r="O29" t="s">
        <v>100</v>
      </c>
      <c r="P29" t="s">
        <v>101</v>
      </c>
      <c r="Q29" t="s">
        <v>102</v>
      </c>
      <c r="R29">
        <v>0</v>
      </c>
      <c r="S29">
        <v>7.25</v>
      </c>
      <c r="T29">
        <v>11.5</v>
      </c>
      <c r="U29">
        <v>0</v>
      </c>
      <c r="V29">
        <v>0</v>
      </c>
      <c r="W29">
        <v>0</v>
      </c>
      <c r="X29">
        <v>8.25</v>
      </c>
      <c r="Y29">
        <v>3</v>
      </c>
      <c r="Z29">
        <v>1</v>
      </c>
      <c r="AA29">
        <v>60</v>
      </c>
      <c r="AB29" t="s">
        <v>103</v>
      </c>
      <c r="AD29" t="s">
        <v>103</v>
      </c>
      <c r="AE29" t="s">
        <v>103</v>
      </c>
      <c r="AF29" t="s">
        <v>104</v>
      </c>
      <c r="AG29" t="s">
        <v>105</v>
      </c>
      <c r="AH29">
        <v>16</v>
      </c>
      <c r="AI29">
        <v>12</v>
      </c>
      <c r="AJ29">
        <v>11</v>
      </c>
      <c r="AK29">
        <v>4</v>
      </c>
      <c r="AL29">
        <v>0</v>
      </c>
      <c r="AM29">
        <v>0</v>
      </c>
      <c r="AN29">
        <v>0</v>
      </c>
      <c r="AO29">
        <v>0</v>
      </c>
      <c r="AP29" t="s">
        <v>106</v>
      </c>
      <c r="AQ29" t="s">
        <v>107</v>
      </c>
      <c r="AR29" t="s">
        <v>108</v>
      </c>
      <c r="AS29" t="s">
        <v>109</v>
      </c>
      <c r="AT29" t="s">
        <v>110</v>
      </c>
      <c r="AU29" t="s">
        <v>111</v>
      </c>
      <c r="AV29" t="s">
        <v>112</v>
      </c>
      <c r="AW29" t="s">
        <v>112</v>
      </c>
      <c r="AX29" t="s">
        <v>104</v>
      </c>
      <c r="AY29">
        <v>0</v>
      </c>
      <c r="AZ29">
        <v>0</v>
      </c>
      <c r="BA29">
        <v>4.5</v>
      </c>
      <c r="BC29">
        <v>0</v>
      </c>
      <c r="BD29">
        <v>7</v>
      </c>
      <c r="BI29" t="s">
        <v>112</v>
      </c>
      <c r="BJ29" t="s">
        <v>111</v>
      </c>
      <c r="BK29" t="s">
        <v>122</v>
      </c>
      <c r="BL29" t="str">
        <f>"https://www.hvlgroup.com/Products/Specs/"&amp;"H105101-OB"</f>
        <v>https://www.hvlgroup.com/Products/Specs/H105101-OB</v>
      </c>
      <c r="BM29" t="s">
        <v>198</v>
      </c>
      <c r="BN29" t="str">
        <f>"https://www.hvlgroup.com/Product/"&amp;"H105101-OB"</f>
        <v>https://www.hvlgroup.com/Product/H105101-OB</v>
      </c>
      <c r="BO29" t="s">
        <v>104</v>
      </c>
      <c r="BP29" t="s">
        <v>104</v>
      </c>
      <c r="BQ29" t="s">
        <v>199</v>
      </c>
      <c r="BR29" t="s">
        <v>116</v>
      </c>
      <c r="BS29" t="s">
        <v>200</v>
      </c>
      <c r="BT29">
        <v>6.75</v>
      </c>
      <c r="BV29" s="1">
        <v>42887</v>
      </c>
      <c r="BW29">
        <v>0</v>
      </c>
      <c r="BX29">
        <v>0</v>
      </c>
      <c r="BY29" t="s">
        <v>104</v>
      </c>
      <c r="BZ29">
        <v>0</v>
      </c>
      <c r="CA29">
        <v>0</v>
      </c>
      <c r="CB29">
        <v>0</v>
      </c>
      <c r="CC29">
        <v>0</v>
      </c>
      <c r="CD29">
        <v>1</v>
      </c>
      <c r="CE29">
        <v>111</v>
      </c>
      <c r="CF29" t="s">
        <v>90</v>
      </c>
      <c r="CI29" t="s">
        <v>111</v>
      </c>
      <c r="CJ29" t="s">
        <v>118</v>
      </c>
      <c r="CK29" t="s">
        <v>111</v>
      </c>
      <c r="CL29" t="s">
        <v>119</v>
      </c>
      <c r="CM29" t="s">
        <v>104</v>
      </c>
    </row>
    <row r="30" spans="1:91" x14ac:dyDescent="0.25">
      <c r="A30" t="s">
        <v>89</v>
      </c>
      <c r="B30" t="s">
        <v>90</v>
      </c>
      <c r="C30" t="s">
        <v>202</v>
      </c>
      <c r="D30" t="s">
        <v>196</v>
      </c>
      <c r="E30" s="4">
        <v>806134835644</v>
      </c>
      <c r="F30" t="s">
        <v>93</v>
      </c>
      <c r="G30" s="4">
        <v>71</v>
      </c>
      <c r="H30" s="4">
        <v>142</v>
      </c>
      <c r="I30" t="s">
        <v>94</v>
      </c>
      <c r="J30" t="s">
        <v>197</v>
      </c>
      <c r="K30" t="s">
        <v>96</v>
      </c>
      <c r="L30" t="s">
        <v>97</v>
      </c>
      <c r="M30" t="s">
        <v>98</v>
      </c>
      <c r="N30" t="s">
        <v>124</v>
      </c>
      <c r="O30" t="s">
        <v>100</v>
      </c>
      <c r="P30" t="s">
        <v>101</v>
      </c>
      <c r="Q30" t="s">
        <v>102</v>
      </c>
      <c r="R30">
        <v>0</v>
      </c>
      <c r="S30">
        <v>7</v>
      </c>
      <c r="T30">
        <v>11.5</v>
      </c>
      <c r="U30">
        <v>0</v>
      </c>
      <c r="V30">
        <v>0</v>
      </c>
      <c r="W30">
        <v>0</v>
      </c>
      <c r="X30">
        <v>8.25</v>
      </c>
      <c r="Y30">
        <v>3</v>
      </c>
      <c r="Z30">
        <v>1</v>
      </c>
      <c r="AA30">
        <v>60</v>
      </c>
      <c r="AB30" t="s">
        <v>103</v>
      </c>
      <c r="AD30" t="s">
        <v>103</v>
      </c>
      <c r="AE30" t="s">
        <v>103</v>
      </c>
      <c r="AF30" t="s">
        <v>104</v>
      </c>
      <c r="AG30" t="s">
        <v>105</v>
      </c>
      <c r="AH30">
        <v>16</v>
      </c>
      <c r="AI30">
        <v>16</v>
      </c>
      <c r="AJ30">
        <v>11</v>
      </c>
      <c r="AK30">
        <v>4</v>
      </c>
      <c r="AL30">
        <v>0</v>
      </c>
      <c r="AM30">
        <v>0</v>
      </c>
      <c r="AN30">
        <v>0</v>
      </c>
      <c r="AO30">
        <v>0</v>
      </c>
      <c r="AP30" t="s">
        <v>106</v>
      </c>
      <c r="AQ30" t="s">
        <v>107</v>
      </c>
      <c r="AR30" t="s">
        <v>108</v>
      </c>
      <c r="AS30" t="s">
        <v>109</v>
      </c>
      <c r="AT30" t="s">
        <v>110</v>
      </c>
      <c r="AU30" t="s">
        <v>111</v>
      </c>
      <c r="AV30" t="s">
        <v>112</v>
      </c>
      <c r="AW30" t="s">
        <v>112</v>
      </c>
      <c r="AX30" t="s">
        <v>104</v>
      </c>
      <c r="AY30">
        <v>0</v>
      </c>
      <c r="AZ30">
        <v>0</v>
      </c>
      <c r="BA30">
        <v>4.75</v>
      </c>
      <c r="BC30">
        <v>0</v>
      </c>
      <c r="BD30">
        <v>7.5</v>
      </c>
      <c r="BI30" t="s">
        <v>112</v>
      </c>
      <c r="BJ30" t="s">
        <v>111</v>
      </c>
      <c r="BK30" t="s">
        <v>125</v>
      </c>
      <c r="BL30" t="str">
        <f>"https://www.hvlgroup.com/Products/Specs/"&amp;"H105101-PN"</f>
        <v>https://www.hvlgroup.com/Products/Specs/H105101-PN</v>
      </c>
      <c r="BM30" t="s">
        <v>198</v>
      </c>
      <c r="BN30" t="str">
        <f>"https://www.hvlgroup.com/Product/"&amp;"H105101-PN"</f>
        <v>https://www.hvlgroup.com/Product/H105101-PN</v>
      </c>
      <c r="BO30" t="s">
        <v>104</v>
      </c>
      <c r="BP30" t="s">
        <v>104</v>
      </c>
      <c r="BQ30" t="s">
        <v>199</v>
      </c>
      <c r="BR30" t="s">
        <v>116</v>
      </c>
      <c r="BS30" t="s">
        <v>200</v>
      </c>
      <c r="BT30">
        <v>6.75</v>
      </c>
      <c r="BV30" s="1">
        <v>42887</v>
      </c>
      <c r="BW30">
        <v>0</v>
      </c>
      <c r="BX30">
        <v>0</v>
      </c>
      <c r="BY30" t="s">
        <v>104</v>
      </c>
      <c r="BZ30">
        <v>0</v>
      </c>
      <c r="CA30">
        <v>0</v>
      </c>
      <c r="CB30">
        <v>0</v>
      </c>
      <c r="CC30">
        <v>0</v>
      </c>
      <c r="CD30">
        <v>1</v>
      </c>
      <c r="CE30">
        <v>111</v>
      </c>
      <c r="CF30" t="s">
        <v>90</v>
      </c>
      <c r="CI30" t="s">
        <v>111</v>
      </c>
      <c r="CJ30" t="s">
        <v>118</v>
      </c>
      <c r="CK30" t="s">
        <v>111</v>
      </c>
      <c r="CL30" t="s">
        <v>119</v>
      </c>
      <c r="CM30" t="s">
        <v>104</v>
      </c>
    </row>
    <row r="31" spans="1:91" x14ac:dyDescent="0.25">
      <c r="A31" t="s">
        <v>89</v>
      </c>
      <c r="B31" t="s">
        <v>90</v>
      </c>
      <c r="C31" t="s">
        <v>203</v>
      </c>
      <c r="D31" t="s">
        <v>204</v>
      </c>
      <c r="E31" s="4">
        <v>806134835651</v>
      </c>
      <c r="F31" t="s">
        <v>128</v>
      </c>
      <c r="G31" s="4">
        <v>109</v>
      </c>
      <c r="H31" s="4">
        <v>218</v>
      </c>
      <c r="I31" t="s">
        <v>94</v>
      </c>
      <c r="J31" t="s">
        <v>197</v>
      </c>
      <c r="K31" t="s">
        <v>96</v>
      </c>
      <c r="L31" t="s">
        <v>97</v>
      </c>
      <c r="M31" t="s">
        <v>98</v>
      </c>
      <c r="N31" t="s">
        <v>99</v>
      </c>
      <c r="O31" t="s">
        <v>100</v>
      </c>
      <c r="P31" t="s">
        <v>101</v>
      </c>
      <c r="Q31" t="s">
        <v>102</v>
      </c>
      <c r="R31">
        <v>0</v>
      </c>
      <c r="S31">
        <v>7</v>
      </c>
      <c r="T31">
        <v>20</v>
      </c>
      <c r="U31">
        <v>0</v>
      </c>
      <c r="V31">
        <v>0</v>
      </c>
      <c r="W31">
        <v>0</v>
      </c>
      <c r="X31">
        <v>8.25</v>
      </c>
      <c r="Y31">
        <v>4</v>
      </c>
      <c r="Z31">
        <v>2</v>
      </c>
      <c r="AA31">
        <v>60</v>
      </c>
      <c r="AB31" t="s">
        <v>103</v>
      </c>
      <c r="AD31" t="s">
        <v>103</v>
      </c>
      <c r="AE31" t="s">
        <v>103</v>
      </c>
      <c r="AF31" t="s">
        <v>104</v>
      </c>
      <c r="AG31" t="s">
        <v>105</v>
      </c>
      <c r="AH31">
        <v>19</v>
      </c>
      <c r="AI31">
        <v>16</v>
      </c>
      <c r="AJ31">
        <v>11</v>
      </c>
      <c r="AK31">
        <v>6</v>
      </c>
      <c r="AL31">
        <v>0</v>
      </c>
      <c r="AM31">
        <v>0</v>
      </c>
      <c r="AN31">
        <v>0</v>
      </c>
      <c r="AO31">
        <v>0</v>
      </c>
      <c r="AP31" t="s">
        <v>106</v>
      </c>
      <c r="AQ31" t="s">
        <v>107</v>
      </c>
      <c r="AR31" t="s">
        <v>108</v>
      </c>
      <c r="AS31" t="s">
        <v>109</v>
      </c>
      <c r="AT31" t="s">
        <v>110</v>
      </c>
      <c r="AU31" t="s">
        <v>111</v>
      </c>
      <c r="AV31" t="s">
        <v>112</v>
      </c>
      <c r="AW31" t="s">
        <v>112</v>
      </c>
      <c r="AX31" t="s">
        <v>104</v>
      </c>
      <c r="AY31">
        <v>0</v>
      </c>
      <c r="AZ31">
        <v>0</v>
      </c>
      <c r="BA31">
        <v>4.75</v>
      </c>
      <c r="BC31">
        <v>0</v>
      </c>
      <c r="BD31">
        <v>9</v>
      </c>
      <c r="BI31" t="s">
        <v>112</v>
      </c>
      <c r="BJ31" t="s">
        <v>111</v>
      </c>
      <c r="BK31" t="s">
        <v>113</v>
      </c>
      <c r="BL31" t="str">
        <f>"https://www.hvlgroup.com/Products/Specs/"&amp;"H105102-AGB"</f>
        <v>https://www.hvlgroup.com/Products/Specs/H105102-AGB</v>
      </c>
      <c r="BM31" t="s">
        <v>198</v>
      </c>
      <c r="BN31" t="str">
        <f>"https://www.hvlgroup.com/Product/"&amp;"H105102-AGB"</f>
        <v>https://www.hvlgroup.com/Product/H105102-AGB</v>
      </c>
      <c r="BO31" t="s">
        <v>104</v>
      </c>
      <c r="BP31" t="s">
        <v>104</v>
      </c>
      <c r="BQ31" t="s">
        <v>199</v>
      </c>
      <c r="BR31" t="s">
        <v>116</v>
      </c>
      <c r="BS31" t="s">
        <v>200</v>
      </c>
      <c r="BT31">
        <v>6.75</v>
      </c>
      <c r="BV31" s="1">
        <v>42887</v>
      </c>
      <c r="BW31">
        <v>0</v>
      </c>
      <c r="BX31">
        <v>0</v>
      </c>
      <c r="BY31" t="s">
        <v>104</v>
      </c>
      <c r="BZ31">
        <v>0</v>
      </c>
      <c r="CA31">
        <v>0</v>
      </c>
      <c r="CB31">
        <v>0</v>
      </c>
      <c r="CC31">
        <v>0</v>
      </c>
      <c r="CD31">
        <v>1</v>
      </c>
      <c r="CE31">
        <v>111</v>
      </c>
      <c r="CF31" t="s">
        <v>90</v>
      </c>
      <c r="CI31" t="s">
        <v>111</v>
      </c>
      <c r="CJ31" t="s">
        <v>118</v>
      </c>
      <c r="CK31" t="s">
        <v>111</v>
      </c>
      <c r="CL31" t="s">
        <v>119</v>
      </c>
      <c r="CM31" t="s">
        <v>104</v>
      </c>
    </row>
    <row r="32" spans="1:91" x14ac:dyDescent="0.25">
      <c r="A32" t="s">
        <v>89</v>
      </c>
      <c r="B32" t="s">
        <v>90</v>
      </c>
      <c r="C32" t="s">
        <v>205</v>
      </c>
      <c r="D32" t="s">
        <v>204</v>
      </c>
      <c r="E32" s="4">
        <v>806134835668</v>
      </c>
      <c r="F32" t="s">
        <v>128</v>
      </c>
      <c r="G32" s="4">
        <v>109</v>
      </c>
      <c r="H32" s="4">
        <v>218</v>
      </c>
      <c r="I32" t="s">
        <v>94</v>
      </c>
      <c r="J32" t="s">
        <v>197</v>
      </c>
      <c r="K32" t="s">
        <v>96</v>
      </c>
      <c r="L32" t="s">
        <v>97</v>
      </c>
      <c r="M32" t="s">
        <v>98</v>
      </c>
      <c r="N32" t="s">
        <v>121</v>
      </c>
      <c r="O32" t="s">
        <v>100</v>
      </c>
      <c r="P32" t="s">
        <v>101</v>
      </c>
      <c r="Q32" t="s">
        <v>102</v>
      </c>
      <c r="R32">
        <v>0</v>
      </c>
      <c r="S32">
        <v>7</v>
      </c>
      <c r="T32">
        <v>20</v>
      </c>
      <c r="U32">
        <v>0</v>
      </c>
      <c r="V32">
        <v>0</v>
      </c>
      <c r="W32">
        <v>0</v>
      </c>
      <c r="X32">
        <v>8.25</v>
      </c>
      <c r="Y32">
        <v>4</v>
      </c>
      <c r="Z32">
        <v>2</v>
      </c>
      <c r="AA32">
        <v>60</v>
      </c>
      <c r="AB32" t="s">
        <v>103</v>
      </c>
      <c r="AD32" t="s">
        <v>103</v>
      </c>
      <c r="AE32" t="s">
        <v>103</v>
      </c>
      <c r="AF32" t="s">
        <v>104</v>
      </c>
      <c r="AG32" t="s">
        <v>105</v>
      </c>
      <c r="AH32">
        <v>19</v>
      </c>
      <c r="AI32">
        <v>16</v>
      </c>
      <c r="AJ32">
        <v>11</v>
      </c>
      <c r="AK32">
        <v>6</v>
      </c>
      <c r="AL32">
        <v>0</v>
      </c>
      <c r="AM32">
        <v>0</v>
      </c>
      <c r="AN32">
        <v>0</v>
      </c>
      <c r="AO32">
        <v>0</v>
      </c>
      <c r="AP32" t="s">
        <v>106</v>
      </c>
      <c r="AQ32" t="s">
        <v>107</v>
      </c>
      <c r="AR32" t="s">
        <v>108</v>
      </c>
      <c r="AS32" t="s">
        <v>109</v>
      </c>
      <c r="AT32" t="s">
        <v>110</v>
      </c>
      <c r="AU32" t="s">
        <v>111</v>
      </c>
      <c r="AV32" t="s">
        <v>112</v>
      </c>
      <c r="AW32" t="s">
        <v>112</v>
      </c>
      <c r="AX32" t="s">
        <v>104</v>
      </c>
      <c r="AY32">
        <v>0</v>
      </c>
      <c r="AZ32">
        <v>0</v>
      </c>
      <c r="BA32">
        <v>4.75</v>
      </c>
      <c r="BC32">
        <v>0</v>
      </c>
      <c r="BD32">
        <v>9</v>
      </c>
      <c r="BI32" t="s">
        <v>112</v>
      </c>
      <c r="BJ32" t="s">
        <v>111</v>
      </c>
      <c r="BK32" t="s">
        <v>122</v>
      </c>
      <c r="BL32" t="str">
        <f>"https://www.hvlgroup.com/Products/Specs/"&amp;"H105102-OB"</f>
        <v>https://www.hvlgroup.com/Products/Specs/H105102-OB</v>
      </c>
      <c r="BM32" t="s">
        <v>198</v>
      </c>
      <c r="BN32" t="str">
        <f>"https://www.hvlgroup.com/Product/"&amp;"H105102-OB"</f>
        <v>https://www.hvlgroup.com/Product/H105102-OB</v>
      </c>
      <c r="BO32" t="s">
        <v>104</v>
      </c>
      <c r="BP32" t="s">
        <v>104</v>
      </c>
      <c r="BQ32" t="s">
        <v>199</v>
      </c>
      <c r="BR32" t="s">
        <v>116</v>
      </c>
      <c r="BS32" t="s">
        <v>200</v>
      </c>
      <c r="BT32">
        <v>6.75</v>
      </c>
      <c r="BV32" s="1">
        <v>42887</v>
      </c>
      <c r="BW32">
        <v>0</v>
      </c>
      <c r="BX32">
        <v>0</v>
      </c>
      <c r="BY32" t="s">
        <v>104</v>
      </c>
      <c r="BZ32">
        <v>0</v>
      </c>
      <c r="CA32">
        <v>0</v>
      </c>
      <c r="CB32">
        <v>0</v>
      </c>
      <c r="CC32">
        <v>0</v>
      </c>
      <c r="CD32">
        <v>1</v>
      </c>
      <c r="CE32">
        <v>111</v>
      </c>
      <c r="CF32" t="s">
        <v>90</v>
      </c>
      <c r="CI32" t="s">
        <v>111</v>
      </c>
      <c r="CJ32" t="s">
        <v>118</v>
      </c>
      <c r="CK32" t="s">
        <v>111</v>
      </c>
      <c r="CL32" t="s">
        <v>119</v>
      </c>
      <c r="CM32" t="s">
        <v>104</v>
      </c>
    </row>
    <row r="33" spans="1:91" x14ac:dyDescent="0.25">
      <c r="A33" t="s">
        <v>89</v>
      </c>
      <c r="B33" t="s">
        <v>90</v>
      </c>
      <c r="C33" t="s">
        <v>206</v>
      </c>
      <c r="D33" t="s">
        <v>204</v>
      </c>
      <c r="E33" s="4">
        <v>806134835675</v>
      </c>
      <c r="F33" t="s">
        <v>128</v>
      </c>
      <c r="G33" s="4">
        <v>109</v>
      </c>
      <c r="H33" s="4">
        <v>218</v>
      </c>
      <c r="I33" t="s">
        <v>94</v>
      </c>
      <c r="J33" t="s">
        <v>197</v>
      </c>
      <c r="K33" t="s">
        <v>96</v>
      </c>
      <c r="L33" t="s">
        <v>97</v>
      </c>
      <c r="M33" t="s">
        <v>98</v>
      </c>
      <c r="N33" t="s">
        <v>124</v>
      </c>
      <c r="O33" t="s">
        <v>100</v>
      </c>
      <c r="P33" t="s">
        <v>101</v>
      </c>
      <c r="Q33" t="s">
        <v>102</v>
      </c>
      <c r="R33">
        <v>0</v>
      </c>
      <c r="S33">
        <v>7</v>
      </c>
      <c r="T33">
        <v>20</v>
      </c>
      <c r="U33">
        <v>0</v>
      </c>
      <c r="V33">
        <v>0</v>
      </c>
      <c r="W33">
        <v>0</v>
      </c>
      <c r="X33">
        <v>8.25</v>
      </c>
      <c r="Y33">
        <v>4</v>
      </c>
      <c r="Z33">
        <v>2</v>
      </c>
      <c r="AA33">
        <v>60</v>
      </c>
      <c r="AB33" t="s">
        <v>103</v>
      </c>
      <c r="AD33" t="s">
        <v>103</v>
      </c>
      <c r="AE33" t="s">
        <v>103</v>
      </c>
      <c r="AF33" t="s">
        <v>104</v>
      </c>
      <c r="AG33" t="s">
        <v>105</v>
      </c>
      <c r="AH33">
        <v>19</v>
      </c>
      <c r="AI33">
        <v>16</v>
      </c>
      <c r="AJ33">
        <v>11</v>
      </c>
      <c r="AK33">
        <v>6</v>
      </c>
      <c r="AL33">
        <v>0</v>
      </c>
      <c r="AM33">
        <v>0</v>
      </c>
      <c r="AN33">
        <v>0</v>
      </c>
      <c r="AO33">
        <v>0</v>
      </c>
      <c r="AP33" t="s">
        <v>106</v>
      </c>
      <c r="AQ33" t="s">
        <v>107</v>
      </c>
      <c r="AR33" t="s">
        <v>108</v>
      </c>
      <c r="AS33" t="s">
        <v>109</v>
      </c>
      <c r="AT33" t="s">
        <v>110</v>
      </c>
      <c r="AU33" t="s">
        <v>111</v>
      </c>
      <c r="AV33" t="s">
        <v>112</v>
      </c>
      <c r="AW33" t="s">
        <v>112</v>
      </c>
      <c r="AX33" t="s">
        <v>104</v>
      </c>
      <c r="AY33">
        <v>0</v>
      </c>
      <c r="AZ33">
        <v>0</v>
      </c>
      <c r="BA33">
        <v>4.75</v>
      </c>
      <c r="BC33">
        <v>0</v>
      </c>
      <c r="BD33">
        <v>9</v>
      </c>
      <c r="BI33" t="s">
        <v>112</v>
      </c>
      <c r="BJ33" t="s">
        <v>111</v>
      </c>
      <c r="BK33" t="s">
        <v>125</v>
      </c>
      <c r="BL33" t="str">
        <f>"https://www.hvlgroup.com/Products/Specs/"&amp;"H105102-PN"</f>
        <v>https://www.hvlgroup.com/Products/Specs/H105102-PN</v>
      </c>
      <c r="BM33" t="s">
        <v>198</v>
      </c>
      <c r="BN33" t="str">
        <f>"https://www.hvlgroup.com/Product/"&amp;"H105102-PN"</f>
        <v>https://www.hvlgroup.com/Product/H105102-PN</v>
      </c>
      <c r="BO33" t="s">
        <v>104</v>
      </c>
      <c r="BP33" t="s">
        <v>104</v>
      </c>
      <c r="BQ33" t="s">
        <v>199</v>
      </c>
      <c r="BR33" t="s">
        <v>116</v>
      </c>
      <c r="BS33" t="s">
        <v>200</v>
      </c>
      <c r="BT33">
        <v>6.75</v>
      </c>
      <c r="BV33" s="1">
        <v>42887</v>
      </c>
      <c r="BW33">
        <v>0</v>
      </c>
      <c r="BX33">
        <v>0</v>
      </c>
      <c r="BY33" t="s">
        <v>104</v>
      </c>
      <c r="BZ33">
        <v>0</v>
      </c>
      <c r="CA33">
        <v>0</v>
      </c>
      <c r="CB33">
        <v>0</v>
      </c>
      <c r="CC33">
        <v>0</v>
      </c>
      <c r="CD33">
        <v>1</v>
      </c>
      <c r="CE33">
        <v>111</v>
      </c>
      <c r="CF33" t="s">
        <v>90</v>
      </c>
      <c r="CI33" t="s">
        <v>111</v>
      </c>
      <c r="CJ33" t="s">
        <v>118</v>
      </c>
      <c r="CK33" t="s">
        <v>111</v>
      </c>
      <c r="CL33" t="s">
        <v>119</v>
      </c>
      <c r="CM33" t="s">
        <v>104</v>
      </c>
    </row>
    <row r="34" spans="1:91" x14ac:dyDescent="0.25">
      <c r="A34" t="s">
        <v>89</v>
      </c>
      <c r="B34" t="s">
        <v>90</v>
      </c>
      <c r="C34" t="s">
        <v>207</v>
      </c>
      <c r="D34" t="s">
        <v>208</v>
      </c>
      <c r="E34" s="4">
        <v>806134835712</v>
      </c>
      <c r="F34" t="s">
        <v>209</v>
      </c>
      <c r="G34" s="4">
        <v>65</v>
      </c>
      <c r="H34" s="4">
        <v>130</v>
      </c>
      <c r="I34" t="s">
        <v>210</v>
      </c>
      <c r="J34" t="s">
        <v>197</v>
      </c>
      <c r="K34" t="s">
        <v>96</v>
      </c>
      <c r="L34" t="s">
        <v>97</v>
      </c>
      <c r="M34" t="s">
        <v>98</v>
      </c>
      <c r="N34" t="s">
        <v>99</v>
      </c>
      <c r="O34" t="s">
        <v>100</v>
      </c>
      <c r="P34" t="s">
        <v>101</v>
      </c>
      <c r="Q34" t="s">
        <v>102</v>
      </c>
      <c r="R34">
        <v>0</v>
      </c>
      <c r="S34">
        <v>0</v>
      </c>
      <c r="T34">
        <v>9</v>
      </c>
      <c r="U34">
        <v>0</v>
      </c>
      <c r="V34">
        <v>0</v>
      </c>
      <c r="W34">
        <v>7</v>
      </c>
      <c r="X34">
        <v>0</v>
      </c>
      <c r="Y34">
        <v>3</v>
      </c>
      <c r="Z34">
        <v>1</v>
      </c>
      <c r="AA34">
        <v>60</v>
      </c>
      <c r="AB34" t="s">
        <v>103</v>
      </c>
      <c r="AD34" t="s">
        <v>103</v>
      </c>
      <c r="AE34" t="s">
        <v>103</v>
      </c>
      <c r="AF34" t="s">
        <v>104</v>
      </c>
      <c r="AG34" t="s">
        <v>105</v>
      </c>
      <c r="AH34">
        <v>16</v>
      </c>
      <c r="AI34">
        <v>11</v>
      </c>
      <c r="AJ34">
        <v>11</v>
      </c>
      <c r="AK34">
        <v>4</v>
      </c>
      <c r="AL34">
        <v>0</v>
      </c>
      <c r="AM34">
        <v>0</v>
      </c>
      <c r="AN34">
        <v>0</v>
      </c>
      <c r="AO34">
        <v>0</v>
      </c>
      <c r="AP34" t="s">
        <v>106</v>
      </c>
      <c r="AQ34" t="s">
        <v>107</v>
      </c>
      <c r="AR34" t="s">
        <v>108</v>
      </c>
      <c r="AS34" t="s">
        <v>109</v>
      </c>
      <c r="AT34" t="s">
        <v>110</v>
      </c>
      <c r="AU34" t="s">
        <v>104</v>
      </c>
      <c r="AX34" t="s">
        <v>104</v>
      </c>
      <c r="AY34">
        <v>0</v>
      </c>
      <c r="AZ34">
        <v>0.5</v>
      </c>
      <c r="BA34">
        <v>4.75</v>
      </c>
      <c r="BC34">
        <v>0</v>
      </c>
      <c r="BD34">
        <v>7.5</v>
      </c>
      <c r="BI34" t="s">
        <v>112</v>
      </c>
      <c r="BJ34" t="s">
        <v>111</v>
      </c>
      <c r="BK34" t="s">
        <v>113</v>
      </c>
      <c r="BL34" t="str">
        <f>"https://www.hvlgroup.com/Products/Specs/"&amp;"H105601-AGB"</f>
        <v>https://www.hvlgroup.com/Products/Specs/H105601-AGB</v>
      </c>
      <c r="BM34" t="s">
        <v>211</v>
      </c>
      <c r="BN34" t="str">
        <f>"https://www.hvlgroup.com/Product/"&amp;"H105601-AGB"</f>
        <v>https://www.hvlgroup.com/Product/H105601-AGB</v>
      </c>
      <c r="BO34" t="s">
        <v>104</v>
      </c>
      <c r="BP34" t="s">
        <v>104</v>
      </c>
      <c r="BQ34" t="s">
        <v>199</v>
      </c>
      <c r="BR34" t="s">
        <v>116</v>
      </c>
      <c r="BS34" t="s">
        <v>212</v>
      </c>
      <c r="BT34">
        <v>6.75</v>
      </c>
      <c r="BV34" s="1">
        <v>42887</v>
      </c>
      <c r="BW34">
        <v>0</v>
      </c>
      <c r="BX34">
        <v>0</v>
      </c>
      <c r="BY34" t="s">
        <v>104</v>
      </c>
      <c r="BZ34">
        <v>0</v>
      </c>
      <c r="CA34">
        <v>0</v>
      </c>
      <c r="CB34">
        <v>0</v>
      </c>
      <c r="CC34">
        <v>0</v>
      </c>
      <c r="CD34">
        <v>1</v>
      </c>
      <c r="CE34">
        <v>140</v>
      </c>
      <c r="CF34" t="s">
        <v>90</v>
      </c>
      <c r="CI34" t="s">
        <v>111</v>
      </c>
      <c r="CJ34" t="s">
        <v>118</v>
      </c>
      <c r="CK34" t="s">
        <v>111</v>
      </c>
      <c r="CL34" t="s">
        <v>119</v>
      </c>
      <c r="CM34" t="s">
        <v>104</v>
      </c>
    </row>
    <row r="35" spans="1:91" x14ac:dyDescent="0.25">
      <c r="A35" t="s">
        <v>89</v>
      </c>
      <c r="B35" t="s">
        <v>90</v>
      </c>
      <c r="C35" t="s">
        <v>213</v>
      </c>
      <c r="D35" t="s">
        <v>208</v>
      </c>
      <c r="E35" s="4">
        <v>806134835729</v>
      </c>
      <c r="F35" t="s">
        <v>209</v>
      </c>
      <c r="G35" s="4">
        <v>65</v>
      </c>
      <c r="H35" s="4">
        <v>130</v>
      </c>
      <c r="I35" t="s">
        <v>210</v>
      </c>
      <c r="J35" t="s">
        <v>197</v>
      </c>
      <c r="K35" t="s">
        <v>96</v>
      </c>
      <c r="L35" t="s">
        <v>97</v>
      </c>
      <c r="M35" t="s">
        <v>98</v>
      </c>
      <c r="N35" t="s">
        <v>121</v>
      </c>
      <c r="O35" t="s">
        <v>100</v>
      </c>
      <c r="P35" t="s">
        <v>101</v>
      </c>
      <c r="Q35" t="s">
        <v>102</v>
      </c>
      <c r="R35">
        <v>0</v>
      </c>
      <c r="S35">
        <v>0</v>
      </c>
      <c r="T35">
        <v>9</v>
      </c>
      <c r="U35">
        <v>0</v>
      </c>
      <c r="V35">
        <v>0</v>
      </c>
      <c r="W35">
        <v>7</v>
      </c>
      <c r="X35">
        <v>0</v>
      </c>
      <c r="Y35">
        <v>2</v>
      </c>
      <c r="Z35">
        <v>1</v>
      </c>
      <c r="AA35">
        <v>60</v>
      </c>
      <c r="AB35" t="s">
        <v>103</v>
      </c>
      <c r="AD35" t="s">
        <v>103</v>
      </c>
      <c r="AE35" t="s">
        <v>103</v>
      </c>
      <c r="AF35" t="s">
        <v>104</v>
      </c>
      <c r="AG35" t="s">
        <v>105</v>
      </c>
      <c r="AH35">
        <v>16</v>
      </c>
      <c r="AI35">
        <v>11</v>
      </c>
      <c r="AJ35">
        <v>11</v>
      </c>
      <c r="AK35">
        <v>4</v>
      </c>
      <c r="AL35">
        <v>0</v>
      </c>
      <c r="AM35">
        <v>0</v>
      </c>
      <c r="AN35">
        <v>0</v>
      </c>
      <c r="AO35">
        <v>0</v>
      </c>
      <c r="AP35" t="s">
        <v>106</v>
      </c>
      <c r="AQ35" t="s">
        <v>107</v>
      </c>
      <c r="AR35" t="s">
        <v>108</v>
      </c>
      <c r="AS35" t="s">
        <v>109</v>
      </c>
      <c r="AT35" t="s">
        <v>110</v>
      </c>
      <c r="AU35" t="s">
        <v>104</v>
      </c>
      <c r="AX35" t="s">
        <v>104</v>
      </c>
      <c r="AY35">
        <v>0</v>
      </c>
      <c r="AZ35">
        <v>0.5</v>
      </c>
      <c r="BA35">
        <v>4.75</v>
      </c>
      <c r="BC35">
        <v>0</v>
      </c>
      <c r="BD35">
        <v>7.5</v>
      </c>
      <c r="BI35" t="s">
        <v>112</v>
      </c>
      <c r="BJ35" t="s">
        <v>111</v>
      </c>
      <c r="BK35" t="s">
        <v>122</v>
      </c>
      <c r="BL35" t="str">
        <f>"https://www.hvlgroup.com/Products/Specs/"&amp;"H105601-OB"</f>
        <v>https://www.hvlgroup.com/Products/Specs/H105601-OB</v>
      </c>
      <c r="BM35" t="s">
        <v>211</v>
      </c>
      <c r="BN35" t="str">
        <f>"https://www.hvlgroup.com/Product/"&amp;"H105601-OB"</f>
        <v>https://www.hvlgroup.com/Product/H105601-OB</v>
      </c>
      <c r="BO35" t="s">
        <v>104</v>
      </c>
      <c r="BP35" t="s">
        <v>104</v>
      </c>
      <c r="BQ35" t="s">
        <v>199</v>
      </c>
      <c r="BR35" t="s">
        <v>116</v>
      </c>
      <c r="BS35" t="s">
        <v>212</v>
      </c>
      <c r="BT35">
        <v>6.75</v>
      </c>
      <c r="BV35" s="1">
        <v>42887</v>
      </c>
      <c r="BW35">
        <v>0</v>
      </c>
      <c r="BX35">
        <v>0</v>
      </c>
      <c r="BY35" t="s">
        <v>104</v>
      </c>
      <c r="BZ35">
        <v>0</v>
      </c>
      <c r="CA35">
        <v>0</v>
      </c>
      <c r="CB35">
        <v>0</v>
      </c>
      <c r="CC35">
        <v>0</v>
      </c>
      <c r="CD35">
        <v>1</v>
      </c>
      <c r="CE35">
        <v>140</v>
      </c>
      <c r="CF35" t="s">
        <v>90</v>
      </c>
      <c r="CI35" t="s">
        <v>111</v>
      </c>
      <c r="CJ35" t="s">
        <v>118</v>
      </c>
      <c r="CK35" t="s">
        <v>111</v>
      </c>
      <c r="CL35" t="s">
        <v>119</v>
      </c>
      <c r="CM35" t="s">
        <v>104</v>
      </c>
    </row>
    <row r="36" spans="1:91" x14ac:dyDescent="0.25">
      <c r="A36" t="s">
        <v>89</v>
      </c>
      <c r="B36" t="s">
        <v>90</v>
      </c>
      <c r="C36" t="s">
        <v>214</v>
      </c>
      <c r="D36" t="s">
        <v>208</v>
      </c>
      <c r="E36" s="4">
        <v>806134835736</v>
      </c>
      <c r="F36" t="s">
        <v>209</v>
      </c>
      <c r="G36" s="4">
        <v>65</v>
      </c>
      <c r="H36" s="4">
        <v>130</v>
      </c>
      <c r="I36" t="s">
        <v>210</v>
      </c>
      <c r="J36" t="s">
        <v>197</v>
      </c>
      <c r="K36" t="s">
        <v>96</v>
      </c>
      <c r="L36" t="s">
        <v>97</v>
      </c>
      <c r="M36" t="s">
        <v>98</v>
      </c>
      <c r="N36" t="s">
        <v>124</v>
      </c>
      <c r="O36" t="s">
        <v>100</v>
      </c>
      <c r="P36" t="s">
        <v>101</v>
      </c>
      <c r="Q36" t="s">
        <v>102</v>
      </c>
      <c r="R36">
        <v>0</v>
      </c>
      <c r="S36">
        <v>0</v>
      </c>
      <c r="T36">
        <v>9</v>
      </c>
      <c r="U36">
        <v>0</v>
      </c>
      <c r="V36">
        <v>0</v>
      </c>
      <c r="W36">
        <v>7</v>
      </c>
      <c r="X36">
        <v>0</v>
      </c>
      <c r="Y36">
        <v>2</v>
      </c>
      <c r="Z36">
        <v>1</v>
      </c>
      <c r="AA36">
        <v>60</v>
      </c>
      <c r="AB36" t="s">
        <v>103</v>
      </c>
      <c r="AD36" t="s">
        <v>103</v>
      </c>
      <c r="AE36" t="s">
        <v>103</v>
      </c>
      <c r="AF36" t="s">
        <v>104</v>
      </c>
      <c r="AG36" t="s">
        <v>105</v>
      </c>
      <c r="AH36">
        <v>16</v>
      </c>
      <c r="AI36">
        <v>11</v>
      </c>
      <c r="AJ36">
        <v>11</v>
      </c>
      <c r="AK36">
        <v>4</v>
      </c>
      <c r="AL36">
        <v>0</v>
      </c>
      <c r="AM36">
        <v>0</v>
      </c>
      <c r="AN36">
        <v>0</v>
      </c>
      <c r="AO36">
        <v>0</v>
      </c>
      <c r="AP36" t="s">
        <v>106</v>
      </c>
      <c r="AQ36" t="s">
        <v>107</v>
      </c>
      <c r="AR36" t="s">
        <v>108</v>
      </c>
      <c r="AS36" t="s">
        <v>109</v>
      </c>
      <c r="AT36" t="s">
        <v>110</v>
      </c>
      <c r="AU36" t="s">
        <v>104</v>
      </c>
      <c r="AX36" t="s">
        <v>104</v>
      </c>
      <c r="AY36">
        <v>0</v>
      </c>
      <c r="AZ36">
        <v>0.5</v>
      </c>
      <c r="BA36">
        <v>4.75</v>
      </c>
      <c r="BC36">
        <v>0</v>
      </c>
      <c r="BD36">
        <v>7.5</v>
      </c>
      <c r="BI36" t="s">
        <v>112</v>
      </c>
      <c r="BJ36" t="s">
        <v>111</v>
      </c>
      <c r="BK36" t="s">
        <v>125</v>
      </c>
      <c r="BL36" t="str">
        <f>"https://www.hvlgroup.com/Products/Specs/"&amp;"H105601-PN"</f>
        <v>https://www.hvlgroup.com/Products/Specs/H105601-PN</v>
      </c>
      <c r="BM36" t="s">
        <v>211</v>
      </c>
      <c r="BN36" t="str">
        <f>"https://www.hvlgroup.com/Product/"&amp;"H105601-PN"</f>
        <v>https://www.hvlgroup.com/Product/H105601-PN</v>
      </c>
      <c r="BO36" t="s">
        <v>104</v>
      </c>
      <c r="BP36" t="s">
        <v>104</v>
      </c>
      <c r="BQ36" t="s">
        <v>199</v>
      </c>
      <c r="BR36" t="s">
        <v>116</v>
      </c>
      <c r="BS36" t="s">
        <v>212</v>
      </c>
      <c r="BT36">
        <v>6.75</v>
      </c>
      <c r="BV36" s="1">
        <v>42887</v>
      </c>
      <c r="BW36">
        <v>0</v>
      </c>
      <c r="BX36">
        <v>0</v>
      </c>
      <c r="BY36" t="s">
        <v>104</v>
      </c>
      <c r="BZ36">
        <v>0</v>
      </c>
      <c r="CA36">
        <v>0</v>
      </c>
      <c r="CB36">
        <v>0</v>
      </c>
      <c r="CC36">
        <v>0</v>
      </c>
      <c r="CD36">
        <v>1</v>
      </c>
      <c r="CE36">
        <v>140</v>
      </c>
      <c r="CF36" t="s">
        <v>90</v>
      </c>
      <c r="CI36" t="s">
        <v>111</v>
      </c>
      <c r="CJ36" t="s">
        <v>118</v>
      </c>
      <c r="CK36" t="s">
        <v>111</v>
      </c>
      <c r="CL36" t="s">
        <v>119</v>
      </c>
      <c r="CM36" t="s">
        <v>104</v>
      </c>
    </row>
    <row r="37" spans="1:91" x14ac:dyDescent="0.25">
      <c r="A37" t="s">
        <v>89</v>
      </c>
      <c r="B37" t="s">
        <v>90</v>
      </c>
      <c r="C37" t="s">
        <v>215</v>
      </c>
      <c r="D37" t="s">
        <v>216</v>
      </c>
      <c r="E37" s="4">
        <v>806134835743</v>
      </c>
      <c r="F37" t="s">
        <v>217</v>
      </c>
      <c r="G37" s="4">
        <v>143</v>
      </c>
      <c r="H37" s="4">
        <v>286</v>
      </c>
      <c r="I37" t="s">
        <v>210</v>
      </c>
      <c r="J37" t="s">
        <v>197</v>
      </c>
      <c r="K37" t="s">
        <v>96</v>
      </c>
      <c r="L37" t="s">
        <v>97</v>
      </c>
      <c r="M37" t="s">
        <v>98</v>
      </c>
      <c r="N37" t="s">
        <v>99</v>
      </c>
      <c r="O37" t="s">
        <v>100</v>
      </c>
      <c r="P37" t="s">
        <v>101</v>
      </c>
      <c r="Q37" t="s">
        <v>102</v>
      </c>
      <c r="R37">
        <v>0</v>
      </c>
      <c r="S37">
        <v>0</v>
      </c>
      <c r="T37">
        <v>10.5</v>
      </c>
      <c r="U37">
        <v>0</v>
      </c>
      <c r="V37">
        <v>0</v>
      </c>
      <c r="W37">
        <v>18.25</v>
      </c>
      <c r="X37">
        <v>0</v>
      </c>
      <c r="Y37">
        <v>7</v>
      </c>
      <c r="Z37">
        <v>3</v>
      </c>
      <c r="AA37">
        <v>60</v>
      </c>
      <c r="AB37" t="s">
        <v>103</v>
      </c>
      <c r="AD37" t="s">
        <v>103</v>
      </c>
      <c r="AE37" t="s">
        <v>103</v>
      </c>
      <c r="AF37" t="s">
        <v>104</v>
      </c>
      <c r="AG37" t="s">
        <v>105</v>
      </c>
      <c r="AH37">
        <v>22</v>
      </c>
      <c r="AI37">
        <v>21</v>
      </c>
      <c r="AJ37">
        <v>12</v>
      </c>
      <c r="AK37">
        <v>10</v>
      </c>
      <c r="AL37">
        <v>0</v>
      </c>
      <c r="AM37">
        <v>0</v>
      </c>
      <c r="AN37">
        <v>0</v>
      </c>
      <c r="AO37">
        <v>0</v>
      </c>
      <c r="AP37" t="s">
        <v>106</v>
      </c>
      <c r="AQ37" t="s">
        <v>107</v>
      </c>
      <c r="AR37" t="s">
        <v>108</v>
      </c>
      <c r="AS37" t="s">
        <v>109</v>
      </c>
      <c r="AT37" t="s">
        <v>110</v>
      </c>
      <c r="AU37" t="s">
        <v>104</v>
      </c>
      <c r="AX37" t="s">
        <v>104</v>
      </c>
      <c r="AY37">
        <v>0</v>
      </c>
      <c r="AZ37">
        <v>0</v>
      </c>
      <c r="BA37">
        <v>4.75</v>
      </c>
      <c r="BC37">
        <v>0</v>
      </c>
      <c r="BD37">
        <v>11</v>
      </c>
      <c r="BI37" t="s">
        <v>112</v>
      </c>
      <c r="BJ37" t="s">
        <v>111</v>
      </c>
      <c r="BK37" t="s">
        <v>113</v>
      </c>
      <c r="BL37" t="str">
        <f>"https://www.hvlgroup.com/Products/Specs/"&amp;"H105603-AGB"</f>
        <v>https://www.hvlgroup.com/Products/Specs/H105603-AGB</v>
      </c>
      <c r="BM37" t="s">
        <v>218</v>
      </c>
      <c r="BN37" t="str">
        <f>"https://www.hvlgroup.com/Product/"&amp;"H105603-AGB"</f>
        <v>https://www.hvlgroup.com/Product/H105603-AGB</v>
      </c>
      <c r="BO37" t="s">
        <v>104</v>
      </c>
      <c r="BP37" t="s">
        <v>104</v>
      </c>
      <c r="BQ37" t="s">
        <v>199</v>
      </c>
      <c r="BR37" t="s">
        <v>116</v>
      </c>
      <c r="BS37" t="s">
        <v>212</v>
      </c>
      <c r="BT37">
        <v>6.75</v>
      </c>
      <c r="BV37" s="1">
        <v>42887</v>
      </c>
      <c r="BW37">
        <v>0</v>
      </c>
      <c r="BX37">
        <v>0</v>
      </c>
      <c r="BY37" t="s">
        <v>104</v>
      </c>
      <c r="BZ37">
        <v>0</v>
      </c>
      <c r="CA37">
        <v>0</v>
      </c>
      <c r="CB37">
        <v>0</v>
      </c>
      <c r="CC37">
        <v>0</v>
      </c>
      <c r="CD37">
        <v>1</v>
      </c>
      <c r="CE37">
        <v>140</v>
      </c>
      <c r="CF37" t="s">
        <v>90</v>
      </c>
      <c r="CI37" t="s">
        <v>111</v>
      </c>
      <c r="CJ37" t="s">
        <v>118</v>
      </c>
      <c r="CK37" t="s">
        <v>111</v>
      </c>
      <c r="CL37" t="s">
        <v>119</v>
      </c>
      <c r="CM37" t="s">
        <v>104</v>
      </c>
    </row>
    <row r="38" spans="1:91" x14ac:dyDescent="0.25">
      <c r="A38" t="s">
        <v>89</v>
      </c>
      <c r="B38" t="s">
        <v>90</v>
      </c>
      <c r="C38" t="s">
        <v>219</v>
      </c>
      <c r="D38" t="s">
        <v>216</v>
      </c>
      <c r="E38" s="4">
        <v>806134835750</v>
      </c>
      <c r="F38" t="s">
        <v>217</v>
      </c>
      <c r="G38" s="4">
        <v>143</v>
      </c>
      <c r="H38" s="4">
        <v>286</v>
      </c>
      <c r="I38" t="s">
        <v>210</v>
      </c>
      <c r="J38" t="s">
        <v>197</v>
      </c>
      <c r="K38" t="s">
        <v>96</v>
      </c>
      <c r="L38" t="s">
        <v>97</v>
      </c>
      <c r="M38" t="s">
        <v>98</v>
      </c>
      <c r="N38" t="s">
        <v>121</v>
      </c>
      <c r="O38" t="s">
        <v>100</v>
      </c>
      <c r="P38" t="s">
        <v>101</v>
      </c>
      <c r="Q38" t="s">
        <v>102</v>
      </c>
      <c r="R38">
        <v>0</v>
      </c>
      <c r="S38">
        <v>0</v>
      </c>
      <c r="T38">
        <v>10.5</v>
      </c>
      <c r="U38">
        <v>0</v>
      </c>
      <c r="V38">
        <v>0</v>
      </c>
      <c r="W38">
        <v>18.25</v>
      </c>
      <c r="X38">
        <v>0</v>
      </c>
      <c r="Y38">
        <v>7</v>
      </c>
      <c r="Z38">
        <v>3</v>
      </c>
      <c r="AA38">
        <v>60</v>
      </c>
      <c r="AB38" t="s">
        <v>103</v>
      </c>
      <c r="AD38" t="s">
        <v>103</v>
      </c>
      <c r="AE38" t="s">
        <v>103</v>
      </c>
      <c r="AF38" t="s">
        <v>104</v>
      </c>
      <c r="AG38" t="s">
        <v>105</v>
      </c>
      <c r="AH38">
        <v>22</v>
      </c>
      <c r="AI38">
        <v>21</v>
      </c>
      <c r="AJ38">
        <v>12</v>
      </c>
      <c r="AK38">
        <v>10</v>
      </c>
      <c r="AL38">
        <v>0</v>
      </c>
      <c r="AM38">
        <v>0</v>
      </c>
      <c r="AN38">
        <v>0</v>
      </c>
      <c r="AO38">
        <v>0</v>
      </c>
      <c r="AP38" t="s">
        <v>106</v>
      </c>
      <c r="AQ38" t="s">
        <v>107</v>
      </c>
      <c r="AR38" t="s">
        <v>108</v>
      </c>
      <c r="AS38" t="s">
        <v>109</v>
      </c>
      <c r="AT38" t="s">
        <v>110</v>
      </c>
      <c r="AU38" t="s">
        <v>104</v>
      </c>
      <c r="AX38" t="s">
        <v>104</v>
      </c>
      <c r="AY38">
        <v>0</v>
      </c>
      <c r="AZ38">
        <v>0</v>
      </c>
      <c r="BA38">
        <v>4.75</v>
      </c>
      <c r="BC38">
        <v>0</v>
      </c>
      <c r="BD38">
        <v>11</v>
      </c>
      <c r="BI38" t="s">
        <v>112</v>
      </c>
      <c r="BJ38" t="s">
        <v>111</v>
      </c>
      <c r="BK38" t="s">
        <v>122</v>
      </c>
      <c r="BL38" t="str">
        <f>"https://www.hvlgroup.com/Products/Specs/"&amp;"H105603-OB"</f>
        <v>https://www.hvlgroup.com/Products/Specs/H105603-OB</v>
      </c>
      <c r="BM38" t="s">
        <v>218</v>
      </c>
      <c r="BN38" t="str">
        <f>"https://www.hvlgroup.com/Product/"&amp;"H105603-OB"</f>
        <v>https://www.hvlgroup.com/Product/H105603-OB</v>
      </c>
      <c r="BO38" t="s">
        <v>104</v>
      </c>
      <c r="BP38" t="s">
        <v>104</v>
      </c>
      <c r="BQ38" t="s">
        <v>199</v>
      </c>
      <c r="BR38" t="s">
        <v>116</v>
      </c>
      <c r="BS38" t="s">
        <v>212</v>
      </c>
      <c r="BT38">
        <v>6.75</v>
      </c>
      <c r="BV38" s="1">
        <v>42887</v>
      </c>
      <c r="BW38">
        <v>0</v>
      </c>
      <c r="BX38">
        <v>0</v>
      </c>
      <c r="BY38" t="s">
        <v>104</v>
      </c>
      <c r="BZ38">
        <v>0</v>
      </c>
      <c r="CA38">
        <v>0</v>
      </c>
      <c r="CB38">
        <v>0</v>
      </c>
      <c r="CC38">
        <v>0</v>
      </c>
      <c r="CD38">
        <v>1</v>
      </c>
      <c r="CE38">
        <v>140</v>
      </c>
      <c r="CF38" t="s">
        <v>90</v>
      </c>
      <c r="CI38" t="s">
        <v>111</v>
      </c>
      <c r="CJ38" t="s">
        <v>118</v>
      </c>
      <c r="CK38" t="s">
        <v>111</v>
      </c>
      <c r="CL38" t="s">
        <v>119</v>
      </c>
      <c r="CM38" t="s">
        <v>104</v>
      </c>
    </row>
    <row r="39" spans="1:91" x14ac:dyDescent="0.25">
      <c r="A39" t="s">
        <v>89</v>
      </c>
      <c r="B39" t="s">
        <v>90</v>
      </c>
      <c r="C39" t="s">
        <v>220</v>
      </c>
      <c r="D39" t="s">
        <v>216</v>
      </c>
      <c r="E39" s="4">
        <v>806134835767</v>
      </c>
      <c r="F39" t="s">
        <v>217</v>
      </c>
      <c r="G39" s="4">
        <v>143</v>
      </c>
      <c r="H39" s="4">
        <v>286</v>
      </c>
      <c r="I39" t="s">
        <v>210</v>
      </c>
      <c r="J39" t="s">
        <v>197</v>
      </c>
      <c r="K39" t="s">
        <v>96</v>
      </c>
      <c r="L39" t="s">
        <v>97</v>
      </c>
      <c r="M39" t="s">
        <v>98</v>
      </c>
      <c r="N39" t="s">
        <v>124</v>
      </c>
      <c r="O39" t="s">
        <v>100</v>
      </c>
      <c r="P39" t="s">
        <v>101</v>
      </c>
      <c r="Q39" t="s">
        <v>102</v>
      </c>
      <c r="R39">
        <v>0</v>
      </c>
      <c r="S39">
        <v>0</v>
      </c>
      <c r="T39">
        <v>10.5</v>
      </c>
      <c r="U39">
        <v>0</v>
      </c>
      <c r="V39">
        <v>0</v>
      </c>
      <c r="W39">
        <v>18.25</v>
      </c>
      <c r="X39">
        <v>0</v>
      </c>
      <c r="Y39">
        <v>7</v>
      </c>
      <c r="Z39">
        <v>3</v>
      </c>
      <c r="AA39">
        <v>60</v>
      </c>
      <c r="AB39" t="s">
        <v>103</v>
      </c>
      <c r="AD39" t="s">
        <v>103</v>
      </c>
      <c r="AE39" t="s">
        <v>103</v>
      </c>
      <c r="AF39" t="s">
        <v>104</v>
      </c>
      <c r="AG39" t="s">
        <v>105</v>
      </c>
      <c r="AH39">
        <v>22</v>
      </c>
      <c r="AI39">
        <v>21</v>
      </c>
      <c r="AJ39">
        <v>12</v>
      </c>
      <c r="AK39">
        <v>10</v>
      </c>
      <c r="AL39">
        <v>0</v>
      </c>
      <c r="AM39">
        <v>0</v>
      </c>
      <c r="AN39">
        <v>0</v>
      </c>
      <c r="AO39">
        <v>0</v>
      </c>
      <c r="AP39" t="s">
        <v>106</v>
      </c>
      <c r="AQ39" t="s">
        <v>107</v>
      </c>
      <c r="AR39" t="s">
        <v>108</v>
      </c>
      <c r="AS39" t="s">
        <v>109</v>
      </c>
      <c r="AT39" t="s">
        <v>110</v>
      </c>
      <c r="AU39" t="s">
        <v>104</v>
      </c>
      <c r="AX39" t="s">
        <v>104</v>
      </c>
      <c r="AY39">
        <v>0</v>
      </c>
      <c r="AZ39">
        <v>0</v>
      </c>
      <c r="BA39">
        <v>4.75</v>
      </c>
      <c r="BC39">
        <v>0</v>
      </c>
      <c r="BD39">
        <v>11</v>
      </c>
      <c r="BI39" t="s">
        <v>112</v>
      </c>
      <c r="BJ39" t="s">
        <v>111</v>
      </c>
      <c r="BK39" t="s">
        <v>125</v>
      </c>
      <c r="BL39" t="str">
        <f>"https://www.hvlgroup.com/Products/Specs/"&amp;"H105603-PN"</f>
        <v>https://www.hvlgroup.com/Products/Specs/H105603-PN</v>
      </c>
      <c r="BM39" t="s">
        <v>218</v>
      </c>
      <c r="BN39" t="str">
        <f>"https://www.hvlgroup.com/Product/"&amp;"H105603-PN"</f>
        <v>https://www.hvlgroup.com/Product/H105603-PN</v>
      </c>
      <c r="BO39" t="s">
        <v>104</v>
      </c>
      <c r="BP39" t="s">
        <v>104</v>
      </c>
      <c r="BQ39" t="s">
        <v>199</v>
      </c>
      <c r="BR39" t="s">
        <v>116</v>
      </c>
      <c r="BS39" t="s">
        <v>212</v>
      </c>
      <c r="BT39">
        <v>6.75</v>
      </c>
      <c r="BV39" s="1">
        <v>42887</v>
      </c>
      <c r="BW39">
        <v>0</v>
      </c>
      <c r="BX39">
        <v>0</v>
      </c>
      <c r="BY39" t="s">
        <v>104</v>
      </c>
      <c r="BZ39">
        <v>0</v>
      </c>
      <c r="CA39">
        <v>0</v>
      </c>
      <c r="CB39">
        <v>0</v>
      </c>
      <c r="CC39">
        <v>0</v>
      </c>
      <c r="CD39">
        <v>1</v>
      </c>
      <c r="CE39">
        <v>140</v>
      </c>
      <c r="CF39" t="s">
        <v>90</v>
      </c>
      <c r="CI39" t="s">
        <v>111</v>
      </c>
      <c r="CJ39" t="s">
        <v>118</v>
      </c>
      <c r="CK39" t="s">
        <v>111</v>
      </c>
      <c r="CL39" t="s">
        <v>119</v>
      </c>
      <c r="CM39" t="s">
        <v>104</v>
      </c>
    </row>
    <row r="40" spans="1:91" x14ac:dyDescent="0.25">
      <c r="A40" t="s">
        <v>89</v>
      </c>
      <c r="B40" t="s">
        <v>90</v>
      </c>
      <c r="C40" t="s">
        <v>221</v>
      </c>
      <c r="D40" t="s">
        <v>222</v>
      </c>
      <c r="E40" s="4">
        <v>806134835682</v>
      </c>
      <c r="F40" t="s">
        <v>134</v>
      </c>
      <c r="G40" s="4">
        <v>76</v>
      </c>
      <c r="H40" s="4">
        <v>152</v>
      </c>
      <c r="I40" t="s">
        <v>135</v>
      </c>
      <c r="J40" t="s">
        <v>197</v>
      </c>
      <c r="K40" t="s">
        <v>96</v>
      </c>
      <c r="L40" t="s">
        <v>97</v>
      </c>
      <c r="M40" t="s">
        <v>98</v>
      </c>
      <c r="N40" t="s">
        <v>99</v>
      </c>
      <c r="O40" t="s">
        <v>100</v>
      </c>
      <c r="P40" t="s">
        <v>101</v>
      </c>
      <c r="Q40" t="s">
        <v>102</v>
      </c>
      <c r="R40">
        <v>0</v>
      </c>
      <c r="S40">
        <v>0</v>
      </c>
      <c r="T40">
        <v>7.75</v>
      </c>
      <c r="U40">
        <v>11.25</v>
      </c>
      <c r="V40">
        <v>114.25</v>
      </c>
      <c r="W40">
        <v>7</v>
      </c>
      <c r="X40">
        <v>0</v>
      </c>
      <c r="Y40">
        <v>2.42</v>
      </c>
      <c r="Z40">
        <v>1</v>
      </c>
      <c r="AA40">
        <v>60</v>
      </c>
      <c r="AB40" t="s">
        <v>103</v>
      </c>
      <c r="AD40" t="s">
        <v>103</v>
      </c>
      <c r="AE40" t="s">
        <v>103</v>
      </c>
      <c r="AF40" t="s">
        <v>104</v>
      </c>
      <c r="AG40" t="s">
        <v>105</v>
      </c>
      <c r="AH40">
        <v>16</v>
      </c>
      <c r="AI40">
        <v>11</v>
      </c>
      <c r="AJ40">
        <v>11</v>
      </c>
      <c r="AK40">
        <v>4</v>
      </c>
      <c r="AL40">
        <v>0</v>
      </c>
      <c r="AM40">
        <v>0</v>
      </c>
      <c r="AN40">
        <v>0</v>
      </c>
      <c r="AO40">
        <v>0</v>
      </c>
      <c r="AP40" t="s">
        <v>106</v>
      </c>
      <c r="AQ40" t="s">
        <v>107</v>
      </c>
      <c r="AR40" t="s">
        <v>108</v>
      </c>
      <c r="AS40" t="s">
        <v>109</v>
      </c>
      <c r="AT40" t="s">
        <v>110</v>
      </c>
      <c r="AU40" t="s">
        <v>104</v>
      </c>
      <c r="AX40" t="s">
        <v>104</v>
      </c>
      <c r="AY40">
        <v>0</v>
      </c>
      <c r="AZ40">
        <v>0</v>
      </c>
      <c r="BA40">
        <v>4.5</v>
      </c>
      <c r="BC40">
        <v>0</v>
      </c>
      <c r="BD40">
        <v>103</v>
      </c>
      <c r="BE40" t="s">
        <v>136</v>
      </c>
      <c r="BI40" t="s">
        <v>112</v>
      </c>
      <c r="BJ40" t="s">
        <v>111</v>
      </c>
      <c r="BK40" t="s">
        <v>113</v>
      </c>
      <c r="BL40" t="str">
        <f>"https://www.hvlgroup.com/Products/Specs/"&amp;"H105701-AGB"</f>
        <v>https://www.hvlgroup.com/Products/Specs/H105701-AGB</v>
      </c>
      <c r="BM40" t="s">
        <v>223</v>
      </c>
      <c r="BN40" t="str">
        <f>"https://www.hvlgroup.com/Product/"&amp;"H105701-AGB"</f>
        <v>https://www.hvlgroup.com/Product/H105701-AGB</v>
      </c>
      <c r="BO40" t="s">
        <v>104</v>
      </c>
      <c r="BP40" t="s">
        <v>104</v>
      </c>
      <c r="BQ40" t="s">
        <v>199</v>
      </c>
      <c r="BR40" t="s">
        <v>116</v>
      </c>
      <c r="BS40" t="s">
        <v>212</v>
      </c>
      <c r="BT40">
        <v>7</v>
      </c>
      <c r="BV40" s="1">
        <v>42887</v>
      </c>
      <c r="BW40">
        <v>114.25</v>
      </c>
      <c r="BX40">
        <v>11.25</v>
      </c>
      <c r="BY40" t="s">
        <v>104</v>
      </c>
      <c r="BZ40">
        <v>0</v>
      </c>
      <c r="CA40">
        <v>0</v>
      </c>
      <c r="CB40">
        <v>0</v>
      </c>
      <c r="CC40">
        <v>0</v>
      </c>
      <c r="CD40">
        <v>1</v>
      </c>
      <c r="CE40">
        <v>75</v>
      </c>
      <c r="CF40" t="s">
        <v>90</v>
      </c>
      <c r="CI40" t="s">
        <v>111</v>
      </c>
      <c r="CJ40" t="s">
        <v>118</v>
      </c>
      <c r="CK40" t="s">
        <v>111</v>
      </c>
      <c r="CL40" t="s">
        <v>119</v>
      </c>
      <c r="CM40" t="s">
        <v>104</v>
      </c>
    </row>
    <row r="41" spans="1:91" x14ac:dyDescent="0.25">
      <c r="A41" t="s">
        <v>89</v>
      </c>
      <c r="B41" t="s">
        <v>90</v>
      </c>
      <c r="C41" t="s">
        <v>224</v>
      </c>
      <c r="D41" t="s">
        <v>222</v>
      </c>
      <c r="E41" s="4">
        <v>806134835699</v>
      </c>
      <c r="F41" t="s">
        <v>134</v>
      </c>
      <c r="G41" s="4">
        <v>76</v>
      </c>
      <c r="H41" s="4">
        <v>152</v>
      </c>
      <c r="I41" t="s">
        <v>135</v>
      </c>
      <c r="J41" t="s">
        <v>197</v>
      </c>
      <c r="K41" t="s">
        <v>96</v>
      </c>
      <c r="L41" t="s">
        <v>97</v>
      </c>
      <c r="M41" t="s">
        <v>98</v>
      </c>
      <c r="N41" t="s">
        <v>121</v>
      </c>
      <c r="O41" t="s">
        <v>100</v>
      </c>
      <c r="P41" t="s">
        <v>101</v>
      </c>
      <c r="Q41" t="s">
        <v>102</v>
      </c>
      <c r="R41">
        <v>0</v>
      </c>
      <c r="S41">
        <v>0</v>
      </c>
      <c r="T41">
        <v>7.75</v>
      </c>
      <c r="U41">
        <v>11.25</v>
      </c>
      <c r="V41">
        <v>114.25</v>
      </c>
      <c r="W41">
        <v>7</v>
      </c>
      <c r="X41">
        <v>0</v>
      </c>
      <c r="Y41">
        <v>2.42</v>
      </c>
      <c r="Z41">
        <v>1</v>
      </c>
      <c r="AA41">
        <v>60</v>
      </c>
      <c r="AB41" t="s">
        <v>103</v>
      </c>
      <c r="AD41" t="s">
        <v>103</v>
      </c>
      <c r="AE41" t="s">
        <v>103</v>
      </c>
      <c r="AF41" t="s">
        <v>104</v>
      </c>
      <c r="AG41" t="s">
        <v>105</v>
      </c>
      <c r="AH41">
        <v>16</v>
      </c>
      <c r="AI41">
        <v>11</v>
      </c>
      <c r="AJ41">
        <v>11</v>
      </c>
      <c r="AK41">
        <v>4</v>
      </c>
      <c r="AL41">
        <v>0</v>
      </c>
      <c r="AM41">
        <v>0</v>
      </c>
      <c r="AN41">
        <v>0</v>
      </c>
      <c r="AO41">
        <v>0</v>
      </c>
      <c r="AP41" t="s">
        <v>106</v>
      </c>
      <c r="AQ41" t="s">
        <v>107</v>
      </c>
      <c r="AR41" t="s">
        <v>108</v>
      </c>
      <c r="AS41" t="s">
        <v>109</v>
      </c>
      <c r="AT41" t="s">
        <v>110</v>
      </c>
      <c r="AU41" t="s">
        <v>104</v>
      </c>
      <c r="AX41" t="s">
        <v>104</v>
      </c>
      <c r="AY41">
        <v>0</v>
      </c>
      <c r="AZ41">
        <v>0</v>
      </c>
      <c r="BA41">
        <v>4.5</v>
      </c>
      <c r="BC41">
        <v>0</v>
      </c>
      <c r="BD41">
        <v>103</v>
      </c>
      <c r="BE41" t="s">
        <v>136</v>
      </c>
      <c r="BI41" t="s">
        <v>112</v>
      </c>
      <c r="BJ41" t="s">
        <v>111</v>
      </c>
      <c r="BK41" t="s">
        <v>122</v>
      </c>
      <c r="BL41" t="str">
        <f>"https://www.hvlgroup.com/Products/Specs/"&amp;"H105701-OB"</f>
        <v>https://www.hvlgroup.com/Products/Specs/H105701-OB</v>
      </c>
      <c r="BM41" t="s">
        <v>223</v>
      </c>
      <c r="BN41" t="str">
        <f>"https://www.hvlgroup.com/Product/"&amp;"H105701-OB"</f>
        <v>https://www.hvlgroup.com/Product/H105701-OB</v>
      </c>
      <c r="BO41" t="s">
        <v>104</v>
      </c>
      <c r="BP41" t="s">
        <v>104</v>
      </c>
      <c r="BQ41" t="s">
        <v>199</v>
      </c>
      <c r="BR41" t="s">
        <v>116</v>
      </c>
      <c r="BS41" t="s">
        <v>212</v>
      </c>
      <c r="BT41">
        <v>7</v>
      </c>
      <c r="BV41" s="1">
        <v>42887</v>
      </c>
      <c r="BW41">
        <v>114.25</v>
      </c>
      <c r="BX41">
        <v>11.25</v>
      </c>
      <c r="BY41" t="s">
        <v>104</v>
      </c>
      <c r="BZ41">
        <v>0</v>
      </c>
      <c r="CA41">
        <v>0</v>
      </c>
      <c r="CB41">
        <v>0</v>
      </c>
      <c r="CC41">
        <v>0</v>
      </c>
      <c r="CD41">
        <v>1</v>
      </c>
      <c r="CE41">
        <v>75</v>
      </c>
      <c r="CF41" t="s">
        <v>90</v>
      </c>
      <c r="CI41" t="s">
        <v>111</v>
      </c>
      <c r="CJ41" t="s">
        <v>118</v>
      </c>
      <c r="CK41" t="s">
        <v>111</v>
      </c>
      <c r="CL41" t="s">
        <v>119</v>
      </c>
      <c r="CM41" t="s">
        <v>104</v>
      </c>
    </row>
    <row r="42" spans="1:91" x14ac:dyDescent="0.25">
      <c r="A42" t="s">
        <v>89</v>
      </c>
      <c r="B42" t="s">
        <v>90</v>
      </c>
      <c r="C42" t="s">
        <v>225</v>
      </c>
      <c r="D42" t="s">
        <v>222</v>
      </c>
      <c r="E42" s="4">
        <v>806134835705</v>
      </c>
      <c r="F42" t="s">
        <v>134</v>
      </c>
      <c r="G42" s="4">
        <v>76</v>
      </c>
      <c r="H42" s="4">
        <v>152</v>
      </c>
      <c r="I42" t="s">
        <v>135</v>
      </c>
      <c r="J42" t="s">
        <v>197</v>
      </c>
      <c r="K42" t="s">
        <v>96</v>
      </c>
      <c r="L42" t="s">
        <v>97</v>
      </c>
      <c r="M42" t="s">
        <v>98</v>
      </c>
      <c r="N42" t="s">
        <v>124</v>
      </c>
      <c r="O42" t="s">
        <v>100</v>
      </c>
      <c r="P42" t="s">
        <v>101</v>
      </c>
      <c r="Q42" t="s">
        <v>102</v>
      </c>
      <c r="R42">
        <v>0</v>
      </c>
      <c r="S42">
        <v>0</v>
      </c>
      <c r="T42">
        <v>7.75</v>
      </c>
      <c r="U42">
        <v>11.25</v>
      </c>
      <c r="V42">
        <v>114.25</v>
      </c>
      <c r="W42">
        <v>7</v>
      </c>
      <c r="X42">
        <v>0</v>
      </c>
      <c r="Y42">
        <v>2.42</v>
      </c>
      <c r="Z42">
        <v>1</v>
      </c>
      <c r="AA42">
        <v>60</v>
      </c>
      <c r="AB42" t="s">
        <v>103</v>
      </c>
      <c r="AD42" t="s">
        <v>103</v>
      </c>
      <c r="AE42" t="s">
        <v>103</v>
      </c>
      <c r="AF42" t="s">
        <v>104</v>
      </c>
      <c r="AG42" t="s">
        <v>105</v>
      </c>
      <c r="AH42">
        <v>16</v>
      </c>
      <c r="AI42">
        <v>11</v>
      </c>
      <c r="AJ42">
        <v>11</v>
      </c>
      <c r="AK42">
        <v>4</v>
      </c>
      <c r="AL42">
        <v>0</v>
      </c>
      <c r="AM42">
        <v>0</v>
      </c>
      <c r="AN42">
        <v>0</v>
      </c>
      <c r="AO42">
        <v>0</v>
      </c>
      <c r="AP42" t="s">
        <v>106</v>
      </c>
      <c r="AQ42" t="s">
        <v>107</v>
      </c>
      <c r="AR42" t="s">
        <v>108</v>
      </c>
      <c r="AS42" t="s">
        <v>109</v>
      </c>
      <c r="AT42" t="s">
        <v>110</v>
      </c>
      <c r="AU42" t="s">
        <v>104</v>
      </c>
      <c r="AX42" t="s">
        <v>104</v>
      </c>
      <c r="AY42">
        <v>0</v>
      </c>
      <c r="AZ42">
        <v>0</v>
      </c>
      <c r="BA42">
        <v>4.5</v>
      </c>
      <c r="BC42">
        <v>0</v>
      </c>
      <c r="BD42">
        <v>103</v>
      </c>
      <c r="BE42" t="s">
        <v>136</v>
      </c>
      <c r="BI42" t="s">
        <v>112</v>
      </c>
      <c r="BJ42" t="s">
        <v>111</v>
      </c>
      <c r="BK42" t="s">
        <v>125</v>
      </c>
      <c r="BL42" t="str">
        <f>"https://www.hvlgroup.com/Products/Specs/"&amp;"H105701-PN"</f>
        <v>https://www.hvlgroup.com/Products/Specs/H105701-PN</v>
      </c>
      <c r="BM42" t="s">
        <v>223</v>
      </c>
      <c r="BN42" t="str">
        <f>"https://www.hvlgroup.com/Product/"&amp;"H105701-PN"</f>
        <v>https://www.hvlgroup.com/Product/H105701-PN</v>
      </c>
      <c r="BO42" t="s">
        <v>104</v>
      </c>
      <c r="BP42" t="s">
        <v>104</v>
      </c>
      <c r="BQ42" t="s">
        <v>199</v>
      </c>
      <c r="BR42" t="s">
        <v>116</v>
      </c>
      <c r="BS42" t="s">
        <v>212</v>
      </c>
      <c r="BT42">
        <v>7</v>
      </c>
      <c r="BV42" s="1">
        <v>42887</v>
      </c>
      <c r="BW42">
        <v>114.25</v>
      </c>
      <c r="BX42">
        <v>11.25</v>
      </c>
      <c r="BY42" t="s">
        <v>104</v>
      </c>
      <c r="BZ42">
        <v>0</v>
      </c>
      <c r="CA42">
        <v>0</v>
      </c>
      <c r="CB42">
        <v>0</v>
      </c>
      <c r="CC42">
        <v>0</v>
      </c>
      <c r="CD42">
        <v>1</v>
      </c>
      <c r="CE42">
        <v>75</v>
      </c>
      <c r="CF42" t="s">
        <v>90</v>
      </c>
      <c r="CI42" t="s">
        <v>111</v>
      </c>
      <c r="CJ42" t="s">
        <v>118</v>
      </c>
      <c r="CK42" t="s">
        <v>111</v>
      </c>
      <c r="CL42" t="s">
        <v>119</v>
      </c>
      <c r="CM42" t="s">
        <v>104</v>
      </c>
    </row>
    <row r="43" spans="1:91" x14ac:dyDescent="0.25">
      <c r="A43" t="s">
        <v>89</v>
      </c>
      <c r="B43" t="s">
        <v>90</v>
      </c>
      <c r="C43" t="s">
        <v>226</v>
      </c>
      <c r="D43" t="s">
        <v>227</v>
      </c>
      <c r="E43" s="4">
        <v>806134838959</v>
      </c>
      <c r="F43" t="s">
        <v>93</v>
      </c>
      <c r="G43" s="4">
        <v>69</v>
      </c>
      <c r="H43" s="4">
        <v>138</v>
      </c>
      <c r="I43" t="s">
        <v>94</v>
      </c>
      <c r="J43" t="s">
        <v>228</v>
      </c>
      <c r="K43" t="s">
        <v>96</v>
      </c>
      <c r="L43" t="s">
        <v>97</v>
      </c>
      <c r="M43" t="s">
        <v>98</v>
      </c>
      <c r="N43" t="s">
        <v>99</v>
      </c>
      <c r="O43" t="s">
        <v>100</v>
      </c>
      <c r="R43">
        <v>0</v>
      </c>
      <c r="S43">
        <v>4.75</v>
      </c>
      <c r="T43">
        <v>12.75</v>
      </c>
      <c r="U43">
        <v>0</v>
      </c>
      <c r="V43">
        <v>0</v>
      </c>
      <c r="W43">
        <v>0</v>
      </c>
      <c r="X43">
        <v>3.75</v>
      </c>
      <c r="Y43">
        <v>2</v>
      </c>
      <c r="Z43">
        <v>1</v>
      </c>
      <c r="AA43">
        <v>60</v>
      </c>
      <c r="AB43" t="s">
        <v>229</v>
      </c>
      <c r="AD43" t="s">
        <v>229</v>
      </c>
      <c r="AE43" t="s">
        <v>229</v>
      </c>
      <c r="AF43" t="s">
        <v>111</v>
      </c>
      <c r="AG43" t="s">
        <v>105</v>
      </c>
      <c r="AH43">
        <v>11</v>
      </c>
      <c r="AI43">
        <v>11</v>
      </c>
      <c r="AJ43">
        <v>8</v>
      </c>
      <c r="AK43">
        <v>3</v>
      </c>
      <c r="AL43">
        <v>0</v>
      </c>
      <c r="AM43">
        <v>0</v>
      </c>
      <c r="AN43">
        <v>0</v>
      </c>
      <c r="AO43">
        <v>0</v>
      </c>
      <c r="AP43" t="s">
        <v>106</v>
      </c>
      <c r="AQ43" t="s">
        <v>107</v>
      </c>
      <c r="AR43" t="s">
        <v>108</v>
      </c>
      <c r="AS43" t="s">
        <v>109</v>
      </c>
      <c r="AT43" t="s">
        <v>110</v>
      </c>
      <c r="AU43" t="s">
        <v>111</v>
      </c>
      <c r="AV43" t="s">
        <v>230</v>
      </c>
      <c r="AW43" t="s">
        <v>230</v>
      </c>
      <c r="AX43" t="s">
        <v>111</v>
      </c>
      <c r="AY43">
        <v>0</v>
      </c>
      <c r="AZ43">
        <v>0.5</v>
      </c>
      <c r="BA43">
        <v>4.75</v>
      </c>
      <c r="BC43">
        <v>0</v>
      </c>
      <c r="BD43">
        <v>9.25</v>
      </c>
      <c r="BI43" t="s">
        <v>112</v>
      </c>
      <c r="BJ43" t="s">
        <v>111</v>
      </c>
      <c r="BK43" t="s">
        <v>113</v>
      </c>
      <c r="BL43" t="str">
        <f>"https://www.hvlgroup.com/Products/Specs/"&amp;"H106101-AGB"</f>
        <v>https://www.hvlgroup.com/Products/Specs/H106101-AGB</v>
      </c>
      <c r="BM43" t="s">
        <v>231</v>
      </c>
      <c r="BN43" t="str">
        <f>"https://www.hvlgroup.com/Product/"&amp;"H106101-AGB"</f>
        <v>https://www.hvlgroup.com/Product/H106101-AGB</v>
      </c>
      <c r="BO43" t="s">
        <v>104</v>
      </c>
      <c r="BP43" t="s">
        <v>104</v>
      </c>
      <c r="BQ43" t="s">
        <v>232</v>
      </c>
      <c r="BR43" t="s">
        <v>116</v>
      </c>
      <c r="BS43" t="s">
        <v>116</v>
      </c>
      <c r="BT43">
        <v>0</v>
      </c>
      <c r="BV43" s="1">
        <v>42887</v>
      </c>
      <c r="BW43">
        <v>0</v>
      </c>
      <c r="BX43">
        <v>0</v>
      </c>
      <c r="BY43" t="s">
        <v>104</v>
      </c>
      <c r="BZ43">
        <v>0</v>
      </c>
      <c r="CA43">
        <v>0</v>
      </c>
      <c r="CB43">
        <v>0</v>
      </c>
      <c r="CC43">
        <v>0</v>
      </c>
      <c r="CD43">
        <v>1</v>
      </c>
      <c r="CE43">
        <v>99</v>
      </c>
      <c r="CF43" t="s">
        <v>90</v>
      </c>
      <c r="CI43" t="s">
        <v>111</v>
      </c>
      <c r="CJ43" t="s">
        <v>118</v>
      </c>
      <c r="CK43" t="s">
        <v>111</v>
      </c>
      <c r="CL43" t="s">
        <v>119</v>
      </c>
      <c r="CM43" t="s">
        <v>104</v>
      </c>
    </row>
    <row r="44" spans="1:91" x14ac:dyDescent="0.25">
      <c r="A44" t="s">
        <v>89</v>
      </c>
      <c r="B44" t="s">
        <v>90</v>
      </c>
      <c r="C44" t="s">
        <v>233</v>
      </c>
      <c r="D44" t="s">
        <v>227</v>
      </c>
      <c r="E44" s="4">
        <v>806134838966</v>
      </c>
      <c r="F44" t="s">
        <v>93</v>
      </c>
      <c r="G44" s="4">
        <v>69</v>
      </c>
      <c r="H44" s="4">
        <v>138</v>
      </c>
      <c r="I44" t="s">
        <v>94</v>
      </c>
      <c r="J44" t="s">
        <v>228</v>
      </c>
      <c r="K44" t="s">
        <v>96</v>
      </c>
      <c r="L44" t="s">
        <v>97</v>
      </c>
      <c r="M44" t="s">
        <v>98</v>
      </c>
      <c r="N44" t="s">
        <v>121</v>
      </c>
      <c r="O44" t="s">
        <v>100</v>
      </c>
      <c r="R44">
        <v>0</v>
      </c>
      <c r="S44">
        <v>4.75</v>
      </c>
      <c r="T44">
        <v>12.75</v>
      </c>
      <c r="U44">
        <v>0</v>
      </c>
      <c r="V44">
        <v>0</v>
      </c>
      <c r="W44">
        <v>0</v>
      </c>
      <c r="X44">
        <v>3.75</v>
      </c>
      <c r="Y44">
        <v>2</v>
      </c>
      <c r="Z44">
        <v>1</v>
      </c>
      <c r="AA44">
        <v>60</v>
      </c>
      <c r="AB44" t="s">
        <v>229</v>
      </c>
      <c r="AD44" t="s">
        <v>229</v>
      </c>
      <c r="AE44" t="s">
        <v>229</v>
      </c>
      <c r="AF44" t="s">
        <v>111</v>
      </c>
      <c r="AG44" t="s">
        <v>105</v>
      </c>
      <c r="AH44">
        <v>11</v>
      </c>
      <c r="AI44">
        <v>11</v>
      </c>
      <c r="AJ44">
        <v>8</v>
      </c>
      <c r="AK44">
        <v>3</v>
      </c>
      <c r="AL44">
        <v>0</v>
      </c>
      <c r="AM44">
        <v>0</v>
      </c>
      <c r="AN44">
        <v>0</v>
      </c>
      <c r="AO44">
        <v>0</v>
      </c>
      <c r="AP44" t="s">
        <v>106</v>
      </c>
      <c r="AQ44" t="s">
        <v>107</v>
      </c>
      <c r="AR44" t="s">
        <v>108</v>
      </c>
      <c r="AS44" t="s">
        <v>109</v>
      </c>
      <c r="AT44" t="s">
        <v>110</v>
      </c>
      <c r="AU44" t="s">
        <v>111</v>
      </c>
      <c r="AV44" t="s">
        <v>230</v>
      </c>
      <c r="AW44" t="s">
        <v>230</v>
      </c>
      <c r="AX44" t="s">
        <v>111</v>
      </c>
      <c r="AY44">
        <v>0</v>
      </c>
      <c r="AZ44">
        <v>0.5</v>
      </c>
      <c r="BA44">
        <v>4.75</v>
      </c>
      <c r="BC44">
        <v>0</v>
      </c>
      <c r="BD44">
        <v>9.25</v>
      </c>
      <c r="BI44" t="s">
        <v>112</v>
      </c>
      <c r="BJ44" t="s">
        <v>111</v>
      </c>
      <c r="BK44" t="s">
        <v>122</v>
      </c>
      <c r="BL44" t="str">
        <f>"https://www.hvlgroup.com/Products/Specs/"&amp;"H106101-OB"</f>
        <v>https://www.hvlgroup.com/Products/Specs/H106101-OB</v>
      </c>
      <c r="BM44" t="s">
        <v>231</v>
      </c>
      <c r="BN44" t="str">
        <f>"https://www.hvlgroup.com/Product/"&amp;"H106101-OB"</f>
        <v>https://www.hvlgroup.com/Product/H106101-OB</v>
      </c>
      <c r="BO44" t="s">
        <v>104</v>
      </c>
      <c r="BP44" t="s">
        <v>104</v>
      </c>
      <c r="BQ44" t="s">
        <v>232</v>
      </c>
      <c r="BR44" t="s">
        <v>116</v>
      </c>
      <c r="BS44" t="s">
        <v>116</v>
      </c>
      <c r="BT44">
        <v>0</v>
      </c>
      <c r="BV44" s="1">
        <v>42887</v>
      </c>
      <c r="BW44">
        <v>0</v>
      </c>
      <c r="BX44">
        <v>0</v>
      </c>
      <c r="BY44" t="s">
        <v>104</v>
      </c>
      <c r="BZ44">
        <v>0</v>
      </c>
      <c r="CA44">
        <v>0</v>
      </c>
      <c r="CB44">
        <v>0</v>
      </c>
      <c r="CC44">
        <v>0</v>
      </c>
      <c r="CD44">
        <v>1</v>
      </c>
      <c r="CE44">
        <v>99</v>
      </c>
      <c r="CF44" t="s">
        <v>90</v>
      </c>
      <c r="CI44" t="s">
        <v>111</v>
      </c>
      <c r="CJ44" t="s">
        <v>118</v>
      </c>
      <c r="CK44" t="s">
        <v>111</v>
      </c>
      <c r="CL44" t="s">
        <v>119</v>
      </c>
      <c r="CM44" t="s">
        <v>104</v>
      </c>
    </row>
    <row r="45" spans="1:91" x14ac:dyDescent="0.25">
      <c r="A45" t="s">
        <v>89</v>
      </c>
      <c r="B45" t="s">
        <v>90</v>
      </c>
      <c r="C45" t="s">
        <v>234</v>
      </c>
      <c r="D45" t="s">
        <v>227</v>
      </c>
      <c r="E45" s="4">
        <v>806134838973</v>
      </c>
      <c r="F45" t="s">
        <v>93</v>
      </c>
      <c r="G45" s="4">
        <v>69</v>
      </c>
      <c r="H45" s="4">
        <v>138</v>
      </c>
      <c r="I45" t="s">
        <v>94</v>
      </c>
      <c r="J45" t="s">
        <v>228</v>
      </c>
      <c r="K45" t="s">
        <v>96</v>
      </c>
      <c r="L45" t="s">
        <v>97</v>
      </c>
      <c r="M45" t="s">
        <v>98</v>
      </c>
      <c r="N45" t="s">
        <v>124</v>
      </c>
      <c r="O45" t="s">
        <v>100</v>
      </c>
      <c r="R45">
        <v>0</v>
      </c>
      <c r="S45">
        <v>4.75</v>
      </c>
      <c r="T45">
        <v>12.75</v>
      </c>
      <c r="U45">
        <v>0</v>
      </c>
      <c r="V45">
        <v>0</v>
      </c>
      <c r="W45">
        <v>0</v>
      </c>
      <c r="X45">
        <v>3.75</v>
      </c>
      <c r="Y45">
        <v>2</v>
      </c>
      <c r="Z45">
        <v>1</v>
      </c>
      <c r="AA45">
        <v>60</v>
      </c>
      <c r="AB45" t="s">
        <v>229</v>
      </c>
      <c r="AD45" t="s">
        <v>229</v>
      </c>
      <c r="AE45" t="s">
        <v>229</v>
      </c>
      <c r="AF45" t="s">
        <v>111</v>
      </c>
      <c r="AG45" t="s">
        <v>105</v>
      </c>
      <c r="AH45">
        <v>11</v>
      </c>
      <c r="AI45">
        <v>11</v>
      </c>
      <c r="AJ45">
        <v>8</v>
      </c>
      <c r="AK45">
        <v>3</v>
      </c>
      <c r="AL45">
        <v>0</v>
      </c>
      <c r="AM45">
        <v>0</v>
      </c>
      <c r="AN45">
        <v>0</v>
      </c>
      <c r="AO45">
        <v>0</v>
      </c>
      <c r="AP45" t="s">
        <v>106</v>
      </c>
      <c r="AQ45" t="s">
        <v>107</v>
      </c>
      <c r="AR45" t="s">
        <v>108</v>
      </c>
      <c r="AS45" t="s">
        <v>109</v>
      </c>
      <c r="AT45" t="s">
        <v>110</v>
      </c>
      <c r="AU45" t="s">
        <v>111</v>
      </c>
      <c r="AV45" t="s">
        <v>230</v>
      </c>
      <c r="AW45" t="s">
        <v>230</v>
      </c>
      <c r="AX45" t="s">
        <v>111</v>
      </c>
      <c r="AY45">
        <v>0</v>
      </c>
      <c r="AZ45">
        <v>0.5</v>
      </c>
      <c r="BA45">
        <v>4.75</v>
      </c>
      <c r="BC45">
        <v>0</v>
      </c>
      <c r="BD45">
        <v>9.25</v>
      </c>
      <c r="BI45" t="s">
        <v>112</v>
      </c>
      <c r="BJ45" t="s">
        <v>111</v>
      </c>
      <c r="BK45" t="s">
        <v>125</v>
      </c>
      <c r="BL45" t="str">
        <f>"https://www.hvlgroup.com/Products/Specs/"&amp;"H106101-PN"</f>
        <v>https://www.hvlgroup.com/Products/Specs/H106101-PN</v>
      </c>
      <c r="BM45" t="s">
        <v>231</v>
      </c>
      <c r="BN45" t="str">
        <f>"https://www.hvlgroup.com/Product/"&amp;"H106101-PN"</f>
        <v>https://www.hvlgroup.com/Product/H106101-PN</v>
      </c>
      <c r="BO45" t="s">
        <v>104</v>
      </c>
      <c r="BP45" t="s">
        <v>104</v>
      </c>
      <c r="BQ45" t="s">
        <v>232</v>
      </c>
      <c r="BR45" t="s">
        <v>116</v>
      </c>
      <c r="BS45" t="s">
        <v>116</v>
      </c>
      <c r="BT45">
        <v>0</v>
      </c>
      <c r="BV45" s="1">
        <v>42887</v>
      </c>
      <c r="BW45">
        <v>0</v>
      </c>
      <c r="BX45">
        <v>0</v>
      </c>
      <c r="BY45" t="s">
        <v>104</v>
      </c>
      <c r="BZ45">
        <v>0</v>
      </c>
      <c r="CA45">
        <v>0</v>
      </c>
      <c r="CB45">
        <v>0</v>
      </c>
      <c r="CC45">
        <v>0</v>
      </c>
      <c r="CD45">
        <v>1</v>
      </c>
      <c r="CE45">
        <v>99</v>
      </c>
      <c r="CF45" t="s">
        <v>90</v>
      </c>
      <c r="CI45" t="s">
        <v>111</v>
      </c>
      <c r="CJ45" t="s">
        <v>118</v>
      </c>
      <c r="CK45" t="s">
        <v>111</v>
      </c>
      <c r="CL45" t="s">
        <v>119</v>
      </c>
      <c r="CM45" t="s">
        <v>104</v>
      </c>
    </row>
    <row r="46" spans="1:91" x14ac:dyDescent="0.25">
      <c r="A46" t="s">
        <v>89</v>
      </c>
      <c r="B46" t="s">
        <v>90</v>
      </c>
      <c r="C46" t="s">
        <v>235</v>
      </c>
      <c r="D46" t="s">
        <v>236</v>
      </c>
      <c r="E46" s="4">
        <v>806134838980</v>
      </c>
      <c r="F46" t="s">
        <v>128</v>
      </c>
      <c r="G46" s="4">
        <v>115</v>
      </c>
      <c r="H46" s="4">
        <v>230</v>
      </c>
      <c r="I46" t="s">
        <v>94</v>
      </c>
      <c r="J46" t="s">
        <v>228</v>
      </c>
      <c r="K46" t="s">
        <v>96</v>
      </c>
      <c r="L46" t="s">
        <v>97</v>
      </c>
      <c r="M46" t="s">
        <v>98</v>
      </c>
      <c r="N46" t="s">
        <v>99</v>
      </c>
      <c r="O46" t="s">
        <v>100</v>
      </c>
      <c r="R46">
        <v>0</v>
      </c>
      <c r="S46">
        <v>7.75</v>
      </c>
      <c r="T46">
        <v>13</v>
      </c>
      <c r="U46">
        <v>0</v>
      </c>
      <c r="V46">
        <v>0</v>
      </c>
      <c r="W46">
        <v>0</v>
      </c>
      <c r="X46">
        <v>3.5</v>
      </c>
      <c r="Y46">
        <v>2</v>
      </c>
      <c r="Z46">
        <v>2</v>
      </c>
      <c r="AA46">
        <v>60</v>
      </c>
      <c r="AB46" t="s">
        <v>229</v>
      </c>
      <c r="AD46" t="s">
        <v>229</v>
      </c>
      <c r="AE46" t="s">
        <v>229</v>
      </c>
      <c r="AF46" t="s">
        <v>111</v>
      </c>
      <c r="AG46" t="s">
        <v>105</v>
      </c>
      <c r="AH46">
        <v>18</v>
      </c>
      <c r="AI46">
        <v>12</v>
      </c>
      <c r="AJ46">
        <v>7</v>
      </c>
      <c r="AK46">
        <v>4</v>
      </c>
      <c r="AL46">
        <v>0</v>
      </c>
      <c r="AM46">
        <v>0</v>
      </c>
      <c r="AN46">
        <v>0</v>
      </c>
      <c r="AO46">
        <v>0</v>
      </c>
      <c r="AP46" t="s">
        <v>106</v>
      </c>
      <c r="AQ46" t="s">
        <v>107</v>
      </c>
      <c r="AR46" t="s">
        <v>108</v>
      </c>
      <c r="AS46" t="s">
        <v>109</v>
      </c>
      <c r="AT46" t="s">
        <v>110</v>
      </c>
      <c r="AU46" t="s">
        <v>111</v>
      </c>
      <c r="AV46" t="s">
        <v>230</v>
      </c>
      <c r="AW46" t="s">
        <v>230</v>
      </c>
      <c r="AX46" t="s">
        <v>111</v>
      </c>
      <c r="AY46">
        <v>0</v>
      </c>
      <c r="AZ46">
        <v>0</v>
      </c>
      <c r="BA46">
        <v>4.75</v>
      </c>
      <c r="BC46">
        <v>0</v>
      </c>
      <c r="BD46">
        <v>11</v>
      </c>
      <c r="BI46" t="s">
        <v>112</v>
      </c>
      <c r="BJ46" t="s">
        <v>111</v>
      </c>
      <c r="BK46" t="s">
        <v>113</v>
      </c>
      <c r="BL46" t="str">
        <f>"https://www.hvlgroup.com/Products/Specs/"&amp;"H106102-AGB"</f>
        <v>https://www.hvlgroup.com/Products/Specs/H106102-AGB</v>
      </c>
      <c r="BM46" t="s">
        <v>231</v>
      </c>
      <c r="BN46" t="str">
        <f>"https://www.hvlgroup.com/Product/"&amp;"H106102-AGB"</f>
        <v>https://www.hvlgroup.com/Product/H106102-AGB</v>
      </c>
      <c r="BO46" t="s">
        <v>104</v>
      </c>
      <c r="BP46" t="s">
        <v>104</v>
      </c>
      <c r="BQ46" t="s">
        <v>232</v>
      </c>
      <c r="BR46" t="s">
        <v>116</v>
      </c>
      <c r="BS46" t="s">
        <v>116</v>
      </c>
      <c r="BT46">
        <v>0</v>
      </c>
      <c r="BV46" s="1">
        <v>42887</v>
      </c>
      <c r="BW46">
        <v>0</v>
      </c>
      <c r="BX46">
        <v>0</v>
      </c>
      <c r="BY46" t="s">
        <v>104</v>
      </c>
      <c r="BZ46">
        <v>0</v>
      </c>
      <c r="CA46">
        <v>0</v>
      </c>
      <c r="CB46">
        <v>0</v>
      </c>
      <c r="CC46">
        <v>0</v>
      </c>
      <c r="CD46">
        <v>1</v>
      </c>
      <c r="CE46">
        <v>99</v>
      </c>
      <c r="CF46" t="s">
        <v>90</v>
      </c>
      <c r="CI46" t="s">
        <v>111</v>
      </c>
      <c r="CJ46" t="s">
        <v>118</v>
      </c>
      <c r="CK46" t="s">
        <v>111</v>
      </c>
      <c r="CL46" t="s">
        <v>119</v>
      </c>
      <c r="CM46" t="s">
        <v>104</v>
      </c>
    </row>
    <row r="47" spans="1:91" x14ac:dyDescent="0.25">
      <c r="A47" t="s">
        <v>89</v>
      </c>
      <c r="B47" t="s">
        <v>90</v>
      </c>
      <c r="C47" t="s">
        <v>237</v>
      </c>
      <c r="D47" t="s">
        <v>236</v>
      </c>
      <c r="E47" s="4">
        <v>806134838997</v>
      </c>
      <c r="F47" t="s">
        <v>128</v>
      </c>
      <c r="G47" s="4">
        <v>115</v>
      </c>
      <c r="H47" s="4">
        <v>230</v>
      </c>
      <c r="I47" t="s">
        <v>94</v>
      </c>
      <c r="J47" t="s">
        <v>228</v>
      </c>
      <c r="K47" t="s">
        <v>96</v>
      </c>
      <c r="L47" t="s">
        <v>97</v>
      </c>
      <c r="M47" t="s">
        <v>98</v>
      </c>
      <c r="N47" t="s">
        <v>121</v>
      </c>
      <c r="O47" t="s">
        <v>100</v>
      </c>
      <c r="R47">
        <v>0</v>
      </c>
      <c r="S47">
        <v>7.75</v>
      </c>
      <c r="T47">
        <v>13</v>
      </c>
      <c r="U47">
        <v>0</v>
      </c>
      <c r="V47">
        <v>0</v>
      </c>
      <c r="W47">
        <v>0</v>
      </c>
      <c r="X47">
        <v>3.5</v>
      </c>
      <c r="Y47">
        <v>2</v>
      </c>
      <c r="Z47">
        <v>2</v>
      </c>
      <c r="AA47">
        <v>60</v>
      </c>
      <c r="AB47" t="s">
        <v>229</v>
      </c>
      <c r="AD47" t="s">
        <v>229</v>
      </c>
      <c r="AE47" t="s">
        <v>229</v>
      </c>
      <c r="AF47" t="s">
        <v>111</v>
      </c>
      <c r="AG47" t="s">
        <v>105</v>
      </c>
      <c r="AH47">
        <v>18</v>
      </c>
      <c r="AI47">
        <v>12</v>
      </c>
      <c r="AJ47">
        <v>7</v>
      </c>
      <c r="AK47">
        <v>4</v>
      </c>
      <c r="AL47">
        <v>0</v>
      </c>
      <c r="AM47">
        <v>0</v>
      </c>
      <c r="AN47">
        <v>0</v>
      </c>
      <c r="AO47">
        <v>0</v>
      </c>
      <c r="AP47" t="s">
        <v>106</v>
      </c>
      <c r="AQ47" t="s">
        <v>107</v>
      </c>
      <c r="AR47" t="s">
        <v>108</v>
      </c>
      <c r="AS47" t="s">
        <v>109</v>
      </c>
      <c r="AT47" t="s">
        <v>110</v>
      </c>
      <c r="AU47" t="s">
        <v>111</v>
      </c>
      <c r="AV47" t="s">
        <v>230</v>
      </c>
      <c r="AW47" t="s">
        <v>230</v>
      </c>
      <c r="AX47" t="s">
        <v>111</v>
      </c>
      <c r="AY47">
        <v>0</v>
      </c>
      <c r="AZ47">
        <v>0</v>
      </c>
      <c r="BA47">
        <v>4.75</v>
      </c>
      <c r="BC47">
        <v>0</v>
      </c>
      <c r="BD47">
        <v>11</v>
      </c>
      <c r="BI47" t="s">
        <v>112</v>
      </c>
      <c r="BJ47" t="s">
        <v>111</v>
      </c>
      <c r="BK47" t="s">
        <v>122</v>
      </c>
      <c r="BL47" t="str">
        <f>"https://www.hvlgroup.com/Products/Specs/"&amp;"H106102-OB"</f>
        <v>https://www.hvlgroup.com/Products/Specs/H106102-OB</v>
      </c>
      <c r="BM47" t="s">
        <v>231</v>
      </c>
      <c r="BN47" t="str">
        <f>"https://www.hvlgroup.com/Product/"&amp;"H106102-OB"</f>
        <v>https://www.hvlgroup.com/Product/H106102-OB</v>
      </c>
      <c r="BO47" t="s">
        <v>104</v>
      </c>
      <c r="BP47" t="s">
        <v>104</v>
      </c>
      <c r="BQ47" t="s">
        <v>232</v>
      </c>
      <c r="BR47" t="s">
        <v>116</v>
      </c>
      <c r="BS47" t="s">
        <v>116</v>
      </c>
      <c r="BT47">
        <v>0</v>
      </c>
      <c r="BV47" s="1">
        <v>42887</v>
      </c>
      <c r="BW47">
        <v>0</v>
      </c>
      <c r="BX47">
        <v>0</v>
      </c>
      <c r="BY47" t="s">
        <v>104</v>
      </c>
      <c r="BZ47">
        <v>0</v>
      </c>
      <c r="CA47">
        <v>0</v>
      </c>
      <c r="CB47">
        <v>0</v>
      </c>
      <c r="CC47">
        <v>0</v>
      </c>
      <c r="CD47">
        <v>1</v>
      </c>
      <c r="CE47">
        <v>99</v>
      </c>
      <c r="CF47" t="s">
        <v>90</v>
      </c>
      <c r="CI47" t="s">
        <v>111</v>
      </c>
      <c r="CJ47" t="s">
        <v>118</v>
      </c>
      <c r="CK47" t="s">
        <v>111</v>
      </c>
      <c r="CL47" t="s">
        <v>119</v>
      </c>
      <c r="CM47" t="s">
        <v>104</v>
      </c>
    </row>
    <row r="48" spans="1:91" x14ac:dyDescent="0.25">
      <c r="A48" t="s">
        <v>89</v>
      </c>
      <c r="B48" t="s">
        <v>90</v>
      </c>
      <c r="C48" t="s">
        <v>238</v>
      </c>
      <c r="D48" t="s">
        <v>236</v>
      </c>
      <c r="E48" s="4">
        <v>806134839000</v>
      </c>
      <c r="F48" t="s">
        <v>128</v>
      </c>
      <c r="G48" s="4">
        <v>115</v>
      </c>
      <c r="H48" s="4">
        <v>230</v>
      </c>
      <c r="I48" t="s">
        <v>94</v>
      </c>
      <c r="J48" t="s">
        <v>228</v>
      </c>
      <c r="K48" t="s">
        <v>96</v>
      </c>
      <c r="L48" t="s">
        <v>97</v>
      </c>
      <c r="M48" t="s">
        <v>98</v>
      </c>
      <c r="N48" t="s">
        <v>124</v>
      </c>
      <c r="O48" t="s">
        <v>100</v>
      </c>
      <c r="R48">
        <v>0</v>
      </c>
      <c r="S48">
        <v>7.75</v>
      </c>
      <c r="T48">
        <v>13</v>
      </c>
      <c r="U48">
        <v>0</v>
      </c>
      <c r="V48">
        <v>0</v>
      </c>
      <c r="W48">
        <v>0</v>
      </c>
      <c r="X48">
        <v>3.5</v>
      </c>
      <c r="Y48">
        <v>2</v>
      </c>
      <c r="Z48">
        <v>2</v>
      </c>
      <c r="AA48">
        <v>60</v>
      </c>
      <c r="AB48" t="s">
        <v>229</v>
      </c>
      <c r="AD48" t="s">
        <v>229</v>
      </c>
      <c r="AE48" t="s">
        <v>229</v>
      </c>
      <c r="AF48" t="s">
        <v>111</v>
      </c>
      <c r="AG48" t="s">
        <v>105</v>
      </c>
      <c r="AH48">
        <v>18</v>
      </c>
      <c r="AI48">
        <v>12</v>
      </c>
      <c r="AJ48">
        <v>7</v>
      </c>
      <c r="AK48">
        <v>4</v>
      </c>
      <c r="AL48">
        <v>0</v>
      </c>
      <c r="AM48">
        <v>0</v>
      </c>
      <c r="AN48">
        <v>0</v>
      </c>
      <c r="AO48">
        <v>0</v>
      </c>
      <c r="AP48" t="s">
        <v>106</v>
      </c>
      <c r="AQ48" t="s">
        <v>107</v>
      </c>
      <c r="AR48" t="s">
        <v>108</v>
      </c>
      <c r="AS48" t="s">
        <v>109</v>
      </c>
      <c r="AT48" t="s">
        <v>110</v>
      </c>
      <c r="AU48" t="s">
        <v>111</v>
      </c>
      <c r="AV48" t="s">
        <v>230</v>
      </c>
      <c r="AW48" t="s">
        <v>230</v>
      </c>
      <c r="AX48" t="s">
        <v>111</v>
      </c>
      <c r="AY48">
        <v>0</v>
      </c>
      <c r="AZ48">
        <v>0</v>
      </c>
      <c r="BA48">
        <v>4.75</v>
      </c>
      <c r="BC48">
        <v>0</v>
      </c>
      <c r="BD48">
        <v>11</v>
      </c>
      <c r="BI48" t="s">
        <v>112</v>
      </c>
      <c r="BJ48" t="s">
        <v>111</v>
      </c>
      <c r="BK48" t="s">
        <v>125</v>
      </c>
      <c r="BL48" t="str">
        <f>"https://www.hvlgroup.com/Products/Specs/"&amp;"H106102-PN"</f>
        <v>https://www.hvlgroup.com/Products/Specs/H106102-PN</v>
      </c>
      <c r="BM48" t="s">
        <v>231</v>
      </c>
      <c r="BN48" t="str">
        <f>"https://www.hvlgroup.com/Product/"&amp;"H106102-PN"</f>
        <v>https://www.hvlgroup.com/Product/H106102-PN</v>
      </c>
      <c r="BO48" t="s">
        <v>104</v>
      </c>
      <c r="BP48" t="s">
        <v>104</v>
      </c>
      <c r="BQ48" t="s">
        <v>232</v>
      </c>
      <c r="BR48" t="s">
        <v>116</v>
      </c>
      <c r="BS48" t="s">
        <v>116</v>
      </c>
      <c r="BT48">
        <v>0</v>
      </c>
      <c r="BV48" s="1">
        <v>42887</v>
      </c>
      <c r="BW48">
        <v>0</v>
      </c>
      <c r="BX48">
        <v>0</v>
      </c>
      <c r="BY48" t="s">
        <v>104</v>
      </c>
      <c r="BZ48">
        <v>0</v>
      </c>
      <c r="CA48">
        <v>0</v>
      </c>
      <c r="CB48">
        <v>0</v>
      </c>
      <c r="CC48">
        <v>0</v>
      </c>
      <c r="CD48">
        <v>1</v>
      </c>
      <c r="CE48">
        <v>99</v>
      </c>
      <c r="CF48" t="s">
        <v>90</v>
      </c>
      <c r="CI48" t="s">
        <v>111</v>
      </c>
      <c r="CJ48" t="s">
        <v>118</v>
      </c>
      <c r="CK48" t="s">
        <v>111</v>
      </c>
      <c r="CL48" t="s">
        <v>119</v>
      </c>
      <c r="CM48" t="s">
        <v>104</v>
      </c>
    </row>
    <row r="49" spans="1:91" x14ac:dyDescent="0.25">
      <c r="A49" t="s">
        <v>89</v>
      </c>
      <c r="B49" t="s">
        <v>90</v>
      </c>
      <c r="C49" t="s">
        <v>239</v>
      </c>
      <c r="D49" t="s">
        <v>240</v>
      </c>
      <c r="E49" s="4">
        <v>806134839017</v>
      </c>
      <c r="F49" t="s">
        <v>93</v>
      </c>
      <c r="G49" s="4">
        <v>87</v>
      </c>
      <c r="H49" s="4">
        <v>174</v>
      </c>
      <c r="I49" t="s">
        <v>94</v>
      </c>
      <c r="J49" t="s">
        <v>241</v>
      </c>
      <c r="K49" t="s">
        <v>96</v>
      </c>
      <c r="L49" t="s">
        <v>97</v>
      </c>
      <c r="M49" t="s">
        <v>98</v>
      </c>
      <c r="N49" t="s">
        <v>99</v>
      </c>
      <c r="O49" t="s">
        <v>100</v>
      </c>
      <c r="P49" t="s">
        <v>161</v>
      </c>
      <c r="Q49" t="s">
        <v>162</v>
      </c>
      <c r="R49">
        <v>0</v>
      </c>
      <c r="S49">
        <v>8.75</v>
      </c>
      <c r="T49">
        <v>13.5</v>
      </c>
      <c r="U49">
        <v>0</v>
      </c>
      <c r="V49">
        <v>0</v>
      </c>
      <c r="W49">
        <v>0</v>
      </c>
      <c r="X49">
        <v>9.75</v>
      </c>
      <c r="Y49">
        <v>5</v>
      </c>
      <c r="Z49">
        <v>1</v>
      </c>
      <c r="AA49">
        <v>60</v>
      </c>
      <c r="AB49" t="s">
        <v>163</v>
      </c>
      <c r="AD49" t="s">
        <v>163</v>
      </c>
      <c r="AE49" t="s">
        <v>163</v>
      </c>
      <c r="AF49" t="s">
        <v>111</v>
      </c>
      <c r="AG49" t="s">
        <v>105</v>
      </c>
      <c r="AH49">
        <v>16</v>
      </c>
      <c r="AI49">
        <v>13</v>
      </c>
      <c r="AJ49">
        <v>14</v>
      </c>
      <c r="AK49">
        <v>6</v>
      </c>
      <c r="AL49">
        <v>0</v>
      </c>
      <c r="AM49">
        <v>0</v>
      </c>
      <c r="AN49">
        <v>0</v>
      </c>
      <c r="AO49">
        <v>0</v>
      </c>
      <c r="AP49" t="s">
        <v>106</v>
      </c>
      <c r="AQ49" t="s">
        <v>107</v>
      </c>
      <c r="AR49" t="s">
        <v>108</v>
      </c>
      <c r="AS49" t="s">
        <v>109</v>
      </c>
      <c r="AT49" t="s">
        <v>110</v>
      </c>
      <c r="AU49" t="s">
        <v>111</v>
      </c>
      <c r="AV49" t="s">
        <v>112</v>
      </c>
      <c r="AW49" t="s">
        <v>112</v>
      </c>
      <c r="AX49" t="s">
        <v>104</v>
      </c>
      <c r="AY49">
        <v>0</v>
      </c>
      <c r="AZ49">
        <v>0</v>
      </c>
      <c r="BA49">
        <v>4.75</v>
      </c>
      <c r="BC49">
        <v>0</v>
      </c>
      <c r="BD49">
        <v>0</v>
      </c>
      <c r="BI49" t="s">
        <v>112</v>
      </c>
      <c r="BJ49" t="s">
        <v>111</v>
      </c>
      <c r="BK49" t="s">
        <v>113</v>
      </c>
      <c r="BL49" t="str">
        <f>"https://www.hvlgroup.com/Products/Specs/"&amp;"H107101-AGB"</f>
        <v>https://www.hvlgroup.com/Products/Specs/H107101-AGB</v>
      </c>
      <c r="BM49" t="s">
        <v>242</v>
      </c>
      <c r="BN49" t="str">
        <f>"https://www.hvlgroup.com/Product/"&amp;"H107101-AGB"</f>
        <v>https://www.hvlgroup.com/Product/H107101-AGB</v>
      </c>
      <c r="BO49" t="s">
        <v>104</v>
      </c>
      <c r="BP49" t="s">
        <v>104</v>
      </c>
      <c r="BQ49" t="s">
        <v>199</v>
      </c>
      <c r="BR49" t="s">
        <v>116</v>
      </c>
      <c r="BS49" t="s">
        <v>243</v>
      </c>
      <c r="BT49">
        <v>3.5</v>
      </c>
      <c r="BV49" s="1">
        <v>42887</v>
      </c>
      <c r="BW49">
        <v>0</v>
      </c>
      <c r="BX49">
        <v>0</v>
      </c>
      <c r="BY49" t="s">
        <v>104</v>
      </c>
      <c r="BZ49">
        <v>0</v>
      </c>
      <c r="CA49">
        <v>0</v>
      </c>
      <c r="CB49">
        <v>0</v>
      </c>
      <c r="CC49">
        <v>0</v>
      </c>
      <c r="CD49">
        <v>1</v>
      </c>
      <c r="CE49">
        <v>106</v>
      </c>
      <c r="CF49" t="s">
        <v>90</v>
      </c>
      <c r="CI49" t="s">
        <v>111</v>
      </c>
      <c r="CJ49" t="s">
        <v>118</v>
      </c>
      <c r="CK49" t="s">
        <v>111</v>
      </c>
      <c r="CL49" t="s">
        <v>119</v>
      </c>
      <c r="CM49" t="s">
        <v>104</v>
      </c>
    </row>
    <row r="50" spans="1:91" x14ac:dyDescent="0.25">
      <c r="A50" t="s">
        <v>89</v>
      </c>
      <c r="B50" t="s">
        <v>90</v>
      </c>
      <c r="C50" t="s">
        <v>244</v>
      </c>
      <c r="D50" t="s">
        <v>240</v>
      </c>
      <c r="E50" s="4">
        <v>806134839024</v>
      </c>
      <c r="F50" t="s">
        <v>93</v>
      </c>
      <c r="G50" s="4">
        <v>87</v>
      </c>
      <c r="H50" s="4">
        <v>174</v>
      </c>
      <c r="I50" t="s">
        <v>94</v>
      </c>
      <c r="J50" t="s">
        <v>241</v>
      </c>
      <c r="K50" t="s">
        <v>96</v>
      </c>
      <c r="L50" t="s">
        <v>97</v>
      </c>
      <c r="M50" t="s">
        <v>98</v>
      </c>
      <c r="N50" t="s">
        <v>121</v>
      </c>
      <c r="O50" t="s">
        <v>100</v>
      </c>
      <c r="P50" t="s">
        <v>161</v>
      </c>
      <c r="Q50" t="s">
        <v>162</v>
      </c>
      <c r="R50">
        <v>0</v>
      </c>
      <c r="S50">
        <v>8.75</v>
      </c>
      <c r="T50">
        <v>13.5</v>
      </c>
      <c r="U50">
        <v>0</v>
      </c>
      <c r="V50">
        <v>0</v>
      </c>
      <c r="W50">
        <v>0</v>
      </c>
      <c r="X50">
        <v>9.75</v>
      </c>
      <c r="Y50">
        <v>5</v>
      </c>
      <c r="Z50">
        <v>1</v>
      </c>
      <c r="AA50">
        <v>60</v>
      </c>
      <c r="AB50" t="s">
        <v>163</v>
      </c>
      <c r="AD50" t="s">
        <v>163</v>
      </c>
      <c r="AE50" t="s">
        <v>163</v>
      </c>
      <c r="AF50" t="s">
        <v>111</v>
      </c>
      <c r="AG50" t="s">
        <v>105</v>
      </c>
      <c r="AH50">
        <v>16</v>
      </c>
      <c r="AI50">
        <v>13</v>
      </c>
      <c r="AJ50">
        <v>14</v>
      </c>
      <c r="AK50">
        <v>6</v>
      </c>
      <c r="AL50">
        <v>0</v>
      </c>
      <c r="AM50">
        <v>0</v>
      </c>
      <c r="AN50">
        <v>0</v>
      </c>
      <c r="AO50">
        <v>0</v>
      </c>
      <c r="AP50" t="s">
        <v>106</v>
      </c>
      <c r="AQ50" t="s">
        <v>107</v>
      </c>
      <c r="AR50" t="s">
        <v>108</v>
      </c>
      <c r="AS50" t="s">
        <v>109</v>
      </c>
      <c r="AT50" t="s">
        <v>110</v>
      </c>
      <c r="AU50" t="s">
        <v>111</v>
      </c>
      <c r="AV50" t="s">
        <v>112</v>
      </c>
      <c r="AW50" t="s">
        <v>112</v>
      </c>
      <c r="AX50" t="s">
        <v>104</v>
      </c>
      <c r="AY50">
        <v>0</v>
      </c>
      <c r="AZ50">
        <v>0</v>
      </c>
      <c r="BA50">
        <v>4.75</v>
      </c>
      <c r="BC50">
        <v>0</v>
      </c>
      <c r="BD50">
        <v>0</v>
      </c>
      <c r="BI50" t="s">
        <v>112</v>
      </c>
      <c r="BJ50" t="s">
        <v>111</v>
      </c>
      <c r="BK50" t="s">
        <v>122</v>
      </c>
      <c r="BL50" t="str">
        <f>"https://www.hvlgroup.com/Products/Specs/"&amp;"H107101-OB"</f>
        <v>https://www.hvlgroup.com/Products/Specs/H107101-OB</v>
      </c>
      <c r="BM50" t="s">
        <v>242</v>
      </c>
      <c r="BN50" t="str">
        <f>"https://www.hvlgroup.com/Product/"&amp;"H107101-OB"</f>
        <v>https://www.hvlgroup.com/Product/H107101-OB</v>
      </c>
      <c r="BO50" t="s">
        <v>104</v>
      </c>
      <c r="BP50" t="s">
        <v>104</v>
      </c>
      <c r="BQ50" t="s">
        <v>199</v>
      </c>
      <c r="BR50" t="s">
        <v>116</v>
      </c>
      <c r="BS50" t="s">
        <v>243</v>
      </c>
      <c r="BT50">
        <v>3.5</v>
      </c>
      <c r="BV50" s="1">
        <v>42887</v>
      </c>
      <c r="BW50">
        <v>0</v>
      </c>
      <c r="BX50">
        <v>0</v>
      </c>
      <c r="BY50" t="s">
        <v>104</v>
      </c>
      <c r="BZ50">
        <v>0</v>
      </c>
      <c r="CA50">
        <v>0</v>
      </c>
      <c r="CB50">
        <v>0</v>
      </c>
      <c r="CC50">
        <v>0</v>
      </c>
      <c r="CD50">
        <v>1</v>
      </c>
      <c r="CE50">
        <v>106</v>
      </c>
      <c r="CF50" t="s">
        <v>90</v>
      </c>
      <c r="CI50" t="s">
        <v>111</v>
      </c>
      <c r="CJ50" t="s">
        <v>118</v>
      </c>
      <c r="CK50" t="s">
        <v>111</v>
      </c>
      <c r="CL50" t="s">
        <v>119</v>
      </c>
      <c r="CM50" t="s">
        <v>104</v>
      </c>
    </row>
    <row r="51" spans="1:91" x14ac:dyDescent="0.25">
      <c r="A51" t="s">
        <v>89</v>
      </c>
      <c r="B51" t="s">
        <v>90</v>
      </c>
      <c r="C51" t="s">
        <v>245</v>
      </c>
      <c r="D51" t="s">
        <v>240</v>
      </c>
      <c r="E51" s="4">
        <v>806134839031</v>
      </c>
      <c r="F51" t="s">
        <v>93</v>
      </c>
      <c r="G51" s="4">
        <v>87</v>
      </c>
      <c r="H51" s="4">
        <v>174</v>
      </c>
      <c r="I51" t="s">
        <v>94</v>
      </c>
      <c r="J51" t="s">
        <v>241</v>
      </c>
      <c r="K51" t="s">
        <v>96</v>
      </c>
      <c r="L51" t="s">
        <v>97</v>
      </c>
      <c r="M51" t="s">
        <v>98</v>
      </c>
      <c r="N51" t="s">
        <v>124</v>
      </c>
      <c r="O51" t="s">
        <v>100</v>
      </c>
      <c r="P51" t="s">
        <v>161</v>
      </c>
      <c r="Q51" t="s">
        <v>162</v>
      </c>
      <c r="R51">
        <v>0</v>
      </c>
      <c r="S51">
        <v>8.75</v>
      </c>
      <c r="T51">
        <v>13.5</v>
      </c>
      <c r="U51">
        <v>0</v>
      </c>
      <c r="V51">
        <v>0</v>
      </c>
      <c r="W51">
        <v>0</v>
      </c>
      <c r="X51">
        <v>9.75</v>
      </c>
      <c r="Y51">
        <v>5</v>
      </c>
      <c r="Z51">
        <v>1</v>
      </c>
      <c r="AA51">
        <v>60</v>
      </c>
      <c r="AB51" t="s">
        <v>163</v>
      </c>
      <c r="AD51" t="s">
        <v>163</v>
      </c>
      <c r="AE51" t="s">
        <v>163</v>
      </c>
      <c r="AF51" t="s">
        <v>111</v>
      </c>
      <c r="AG51" t="s">
        <v>105</v>
      </c>
      <c r="AH51">
        <v>16</v>
      </c>
      <c r="AI51">
        <v>13</v>
      </c>
      <c r="AJ51">
        <v>14</v>
      </c>
      <c r="AK51">
        <v>6</v>
      </c>
      <c r="AL51">
        <v>0</v>
      </c>
      <c r="AM51">
        <v>0</v>
      </c>
      <c r="AN51">
        <v>0</v>
      </c>
      <c r="AO51">
        <v>0</v>
      </c>
      <c r="AP51" t="s">
        <v>106</v>
      </c>
      <c r="AQ51" t="s">
        <v>107</v>
      </c>
      <c r="AR51" t="s">
        <v>108</v>
      </c>
      <c r="AS51" t="s">
        <v>109</v>
      </c>
      <c r="AT51" t="s">
        <v>110</v>
      </c>
      <c r="AU51" t="s">
        <v>111</v>
      </c>
      <c r="AV51" t="s">
        <v>112</v>
      </c>
      <c r="AW51" t="s">
        <v>112</v>
      </c>
      <c r="AX51" t="s">
        <v>104</v>
      </c>
      <c r="AY51">
        <v>0</v>
      </c>
      <c r="AZ51">
        <v>0</v>
      </c>
      <c r="BA51">
        <v>4.75</v>
      </c>
      <c r="BC51">
        <v>0</v>
      </c>
      <c r="BD51">
        <v>0</v>
      </c>
      <c r="BI51" t="s">
        <v>112</v>
      </c>
      <c r="BJ51" t="s">
        <v>111</v>
      </c>
      <c r="BK51" t="s">
        <v>125</v>
      </c>
      <c r="BL51" t="str">
        <f>"https://www.hvlgroup.com/Products/Specs/"&amp;"H107101-PN"</f>
        <v>https://www.hvlgroup.com/Products/Specs/H107101-PN</v>
      </c>
      <c r="BM51" t="s">
        <v>242</v>
      </c>
      <c r="BN51" t="str">
        <f>"https://www.hvlgroup.com/Product/"&amp;"H107101-PN"</f>
        <v>https://www.hvlgroup.com/Product/H107101-PN</v>
      </c>
      <c r="BO51" t="s">
        <v>104</v>
      </c>
      <c r="BP51" t="s">
        <v>104</v>
      </c>
      <c r="BQ51" t="s">
        <v>199</v>
      </c>
      <c r="BR51" t="s">
        <v>116</v>
      </c>
      <c r="BS51" t="s">
        <v>243</v>
      </c>
      <c r="BT51">
        <v>3.5</v>
      </c>
      <c r="BV51" s="1">
        <v>42887</v>
      </c>
      <c r="BW51">
        <v>0</v>
      </c>
      <c r="BX51">
        <v>0</v>
      </c>
      <c r="BY51" t="s">
        <v>104</v>
      </c>
      <c r="BZ51">
        <v>0</v>
      </c>
      <c r="CA51">
        <v>0</v>
      </c>
      <c r="CB51">
        <v>0</v>
      </c>
      <c r="CC51">
        <v>0</v>
      </c>
      <c r="CD51">
        <v>1</v>
      </c>
      <c r="CE51">
        <v>106</v>
      </c>
      <c r="CF51" t="s">
        <v>90</v>
      </c>
      <c r="CI51" t="s">
        <v>111</v>
      </c>
      <c r="CJ51" t="s">
        <v>118</v>
      </c>
      <c r="CK51" t="s">
        <v>111</v>
      </c>
      <c r="CL51" t="s">
        <v>119</v>
      </c>
      <c r="CM51" t="s">
        <v>104</v>
      </c>
    </row>
    <row r="52" spans="1:91" x14ac:dyDescent="0.25">
      <c r="A52" t="s">
        <v>89</v>
      </c>
      <c r="B52" t="s">
        <v>90</v>
      </c>
      <c r="C52" t="s">
        <v>246</v>
      </c>
      <c r="D52" t="s">
        <v>247</v>
      </c>
      <c r="E52" s="4">
        <v>806134839048</v>
      </c>
      <c r="F52" t="s">
        <v>209</v>
      </c>
      <c r="G52" s="4">
        <v>77</v>
      </c>
      <c r="H52" s="4">
        <v>154</v>
      </c>
      <c r="I52" t="s">
        <v>210</v>
      </c>
      <c r="J52" t="s">
        <v>241</v>
      </c>
      <c r="K52" t="s">
        <v>96</v>
      </c>
      <c r="L52" t="s">
        <v>97</v>
      </c>
      <c r="M52" t="s">
        <v>98</v>
      </c>
      <c r="N52" t="s">
        <v>99</v>
      </c>
      <c r="O52" t="s">
        <v>100</v>
      </c>
      <c r="P52" t="s">
        <v>161</v>
      </c>
      <c r="Q52" t="s">
        <v>162</v>
      </c>
      <c r="R52">
        <v>0</v>
      </c>
      <c r="S52">
        <v>0</v>
      </c>
      <c r="T52">
        <v>10</v>
      </c>
      <c r="U52">
        <v>0</v>
      </c>
      <c r="V52">
        <v>0</v>
      </c>
      <c r="W52">
        <v>8.75</v>
      </c>
      <c r="X52">
        <v>0</v>
      </c>
      <c r="Y52">
        <v>4</v>
      </c>
      <c r="Z52">
        <v>1</v>
      </c>
      <c r="AA52">
        <v>60</v>
      </c>
      <c r="AB52" t="s">
        <v>163</v>
      </c>
      <c r="AD52" t="s">
        <v>163</v>
      </c>
      <c r="AE52" t="s">
        <v>163</v>
      </c>
      <c r="AF52" t="s">
        <v>111</v>
      </c>
      <c r="AG52" t="s">
        <v>105</v>
      </c>
      <c r="AH52">
        <v>14</v>
      </c>
      <c r="AI52">
        <v>12</v>
      </c>
      <c r="AJ52">
        <v>14</v>
      </c>
      <c r="AK52">
        <v>5</v>
      </c>
      <c r="AL52">
        <v>0</v>
      </c>
      <c r="AM52">
        <v>0</v>
      </c>
      <c r="AN52">
        <v>0</v>
      </c>
      <c r="AO52">
        <v>0</v>
      </c>
      <c r="AP52" t="s">
        <v>106</v>
      </c>
      <c r="AQ52" t="s">
        <v>107</v>
      </c>
      <c r="AR52" t="s">
        <v>108</v>
      </c>
      <c r="AS52" t="s">
        <v>109</v>
      </c>
      <c r="AT52" t="s">
        <v>110</v>
      </c>
      <c r="AU52" t="s">
        <v>104</v>
      </c>
      <c r="AX52" t="s">
        <v>104</v>
      </c>
      <c r="AY52">
        <v>0</v>
      </c>
      <c r="AZ52">
        <v>0</v>
      </c>
      <c r="BA52">
        <v>4.75</v>
      </c>
      <c r="BC52">
        <v>0</v>
      </c>
      <c r="BD52">
        <v>9</v>
      </c>
      <c r="BI52" t="s">
        <v>112</v>
      </c>
      <c r="BJ52" t="s">
        <v>111</v>
      </c>
      <c r="BK52" t="s">
        <v>113</v>
      </c>
      <c r="BL52" t="str">
        <f>"https://www.hvlgroup.com/Products/Specs/"&amp;"H107601-AGB"</f>
        <v>https://www.hvlgroup.com/Products/Specs/H107601-AGB</v>
      </c>
      <c r="BM52" t="s">
        <v>248</v>
      </c>
      <c r="BN52" t="str">
        <f>"https://www.hvlgroup.com/Product/"&amp;"H107601-AGB"</f>
        <v>https://www.hvlgroup.com/Product/H107601-AGB</v>
      </c>
      <c r="BO52" t="s">
        <v>104</v>
      </c>
      <c r="BP52" t="s">
        <v>104</v>
      </c>
      <c r="BQ52" t="s">
        <v>199</v>
      </c>
      <c r="BR52" t="s">
        <v>116</v>
      </c>
      <c r="BS52" t="s">
        <v>243</v>
      </c>
      <c r="BT52">
        <v>3.5</v>
      </c>
      <c r="BV52" s="1">
        <v>42887</v>
      </c>
      <c r="BW52">
        <v>0</v>
      </c>
      <c r="BX52">
        <v>0</v>
      </c>
      <c r="BY52" t="s">
        <v>104</v>
      </c>
      <c r="BZ52">
        <v>0</v>
      </c>
      <c r="CA52">
        <v>0</v>
      </c>
      <c r="CB52">
        <v>0</v>
      </c>
      <c r="CC52">
        <v>0</v>
      </c>
      <c r="CD52">
        <v>1</v>
      </c>
      <c r="CE52">
        <v>144</v>
      </c>
      <c r="CF52" t="s">
        <v>90</v>
      </c>
      <c r="CI52" t="s">
        <v>111</v>
      </c>
      <c r="CJ52" t="s">
        <v>118</v>
      </c>
      <c r="CK52" t="s">
        <v>111</v>
      </c>
      <c r="CL52" t="s">
        <v>119</v>
      </c>
      <c r="CM52" t="s">
        <v>104</v>
      </c>
    </row>
    <row r="53" spans="1:91" x14ac:dyDescent="0.25">
      <c r="A53" t="s">
        <v>89</v>
      </c>
      <c r="B53" t="s">
        <v>90</v>
      </c>
      <c r="C53" t="s">
        <v>249</v>
      </c>
      <c r="D53" t="s">
        <v>247</v>
      </c>
      <c r="E53" s="4">
        <v>806134839055</v>
      </c>
      <c r="F53" t="s">
        <v>209</v>
      </c>
      <c r="G53" s="4">
        <v>77</v>
      </c>
      <c r="H53" s="4">
        <v>154</v>
      </c>
      <c r="I53" t="s">
        <v>210</v>
      </c>
      <c r="J53" t="s">
        <v>241</v>
      </c>
      <c r="K53" t="s">
        <v>96</v>
      </c>
      <c r="L53" t="s">
        <v>97</v>
      </c>
      <c r="M53" t="s">
        <v>98</v>
      </c>
      <c r="N53" t="s">
        <v>121</v>
      </c>
      <c r="O53" t="s">
        <v>100</v>
      </c>
      <c r="P53" t="s">
        <v>161</v>
      </c>
      <c r="Q53" t="s">
        <v>162</v>
      </c>
      <c r="R53">
        <v>0</v>
      </c>
      <c r="S53">
        <v>0</v>
      </c>
      <c r="T53">
        <v>10</v>
      </c>
      <c r="U53">
        <v>0</v>
      </c>
      <c r="V53">
        <v>0</v>
      </c>
      <c r="W53">
        <v>8.75</v>
      </c>
      <c r="X53">
        <v>0</v>
      </c>
      <c r="Y53">
        <v>4</v>
      </c>
      <c r="Z53">
        <v>1</v>
      </c>
      <c r="AA53">
        <v>60</v>
      </c>
      <c r="AB53" t="s">
        <v>163</v>
      </c>
      <c r="AD53" t="s">
        <v>163</v>
      </c>
      <c r="AE53" t="s">
        <v>163</v>
      </c>
      <c r="AF53" t="s">
        <v>111</v>
      </c>
      <c r="AG53" t="s">
        <v>105</v>
      </c>
      <c r="AH53">
        <v>14</v>
      </c>
      <c r="AI53">
        <v>12</v>
      </c>
      <c r="AJ53">
        <v>14</v>
      </c>
      <c r="AK53">
        <v>5</v>
      </c>
      <c r="AL53">
        <v>0</v>
      </c>
      <c r="AM53">
        <v>0</v>
      </c>
      <c r="AN53">
        <v>0</v>
      </c>
      <c r="AO53">
        <v>0</v>
      </c>
      <c r="AP53" t="s">
        <v>106</v>
      </c>
      <c r="AQ53" t="s">
        <v>107</v>
      </c>
      <c r="AR53" t="s">
        <v>108</v>
      </c>
      <c r="AS53" t="s">
        <v>109</v>
      </c>
      <c r="AT53" t="s">
        <v>110</v>
      </c>
      <c r="AU53" t="s">
        <v>104</v>
      </c>
      <c r="AX53" t="s">
        <v>104</v>
      </c>
      <c r="AY53">
        <v>0</v>
      </c>
      <c r="AZ53">
        <v>0</v>
      </c>
      <c r="BA53">
        <v>4.75</v>
      </c>
      <c r="BC53">
        <v>0</v>
      </c>
      <c r="BD53">
        <v>9</v>
      </c>
      <c r="BI53" t="s">
        <v>112</v>
      </c>
      <c r="BJ53" t="s">
        <v>111</v>
      </c>
      <c r="BK53" t="s">
        <v>122</v>
      </c>
      <c r="BL53" t="str">
        <f>"https://www.hvlgroup.com/Products/Specs/"&amp;"H107601-OB"</f>
        <v>https://www.hvlgroup.com/Products/Specs/H107601-OB</v>
      </c>
      <c r="BM53" t="s">
        <v>248</v>
      </c>
      <c r="BN53" t="str">
        <f>"https://www.hvlgroup.com/Product/"&amp;"H107601-OB"</f>
        <v>https://www.hvlgroup.com/Product/H107601-OB</v>
      </c>
      <c r="BO53" t="s">
        <v>104</v>
      </c>
      <c r="BP53" t="s">
        <v>104</v>
      </c>
      <c r="BQ53" t="s">
        <v>199</v>
      </c>
      <c r="BR53" t="s">
        <v>116</v>
      </c>
      <c r="BS53" t="s">
        <v>243</v>
      </c>
      <c r="BT53">
        <v>3.5</v>
      </c>
      <c r="BV53" s="1">
        <v>42887</v>
      </c>
      <c r="BW53">
        <v>0</v>
      </c>
      <c r="BX53">
        <v>0</v>
      </c>
      <c r="BY53" t="s">
        <v>104</v>
      </c>
      <c r="BZ53">
        <v>0</v>
      </c>
      <c r="CA53">
        <v>0</v>
      </c>
      <c r="CB53">
        <v>0</v>
      </c>
      <c r="CC53">
        <v>0</v>
      </c>
      <c r="CD53">
        <v>1</v>
      </c>
      <c r="CE53">
        <v>144</v>
      </c>
      <c r="CF53" t="s">
        <v>90</v>
      </c>
      <c r="CI53" t="s">
        <v>111</v>
      </c>
      <c r="CJ53" t="s">
        <v>118</v>
      </c>
      <c r="CK53" t="s">
        <v>111</v>
      </c>
      <c r="CL53" t="s">
        <v>119</v>
      </c>
      <c r="CM53" t="s">
        <v>104</v>
      </c>
    </row>
    <row r="54" spans="1:91" x14ac:dyDescent="0.25">
      <c r="A54" t="s">
        <v>89</v>
      </c>
      <c r="B54" t="s">
        <v>90</v>
      </c>
      <c r="C54" t="s">
        <v>250</v>
      </c>
      <c r="D54" t="s">
        <v>247</v>
      </c>
      <c r="E54" s="4">
        <v>806134839062</v>
      </c>
      <c r="F54" t="s">
        <v>209</v>
      </c>
      <c r="G54" s="4">
        <v>77</v>
      </c>
      <c r="H54" s="4">
        <v>154</v>
      </c>
      <c r="I54" t="s">
        <v>210</v>
      </c>
      <c r="J54" t="s">
        <v>241</v>
      </c>
      <c r="K54" t="s">
        <v>96</v>
      </c>
      <c r="L54" t="s">
        <v>97</v>
      </c>
      <c r="M54" t="s">
        <v>98</v>
      </c>
      <c r="N54" t="s">
        <v>124</v>
      </c>
      <c r="O54" t="s">
        <v>100</v>
      </c>
      <c r="P54" t="s">
        <v>161</v>
      </c>
      <c r="Q54" t="s">
        <v>162</v>
      </c>
      <c r="R54">
        <v>0</v>
      </c>
      <c r="S54">
        <v>0</v>
      </c>
      <c r="T54">
        <v>10</v>
      </c>
      <c r="U54">
        <v>0</v>
      </c>
      <c r="V54">
        <v>0</v>
      </c>
      <c r="W54">
        <v>8.75</v>
      </c>
      <c r="X54">
        <v>0</v>
      </c>
      <c r="Y54">
        <v>4</v>
      </c>
      <c r="Z54">
        <v>1</v>
      </c>
      <c r="AA54">
        <v>60</v>
      </c>
      <c r="AB54" t="s">
        <v>163</v>
      </c>
      <c r="AD54" t="s">
        <v>163</v>
      </c>
      <c r="AE54" t="s">
        <v>163</v>
      </c>
      <c r="AF54" t="s">
        <v>111</v>
      </c>
      <c r="AG54" t="s">
        <v>105</v>
      </c>
      <c r="AH54">
        <v>14</v>
      </c>
      <c r="AI54">
        <v>12</v>
      </c>
      <c r="AJ54">
        <v>14</v>
      </c>
      <c r="AK54">
        <v>5</v>
      </c>
      <c r="AL54">
        <v>0</v>
      </c>
      <c r="AM54">
        <v>0</v>
      </c>
      <c r="AN54">
        <v>0</v>
      </c>
      <c r="AO54">
        <v>0</v>
      </c>
      <c r="AP54" t="s">
        <v>106</v>
      </c>
      <c r="AQ54" t="s">
        <v>107</v>
      </c>
      <c r="AR54" t="s">
        <v>108</v>
      </c>
      <c r="AS54" t="s">
        <v>109</v>
      </c>
      <c r="AT54" t="s">
        <v>110</v>
      </c>
      <c r="AU54" t="s">
        <v>104</v>
      </c>
      <c r="AX54" t="s">
        <v>104</v>
      </c>
      <c r="AY54">
        <v>0</v>
      </c>
      <c r="AZ54">
        <v>0</v>
      </c>
      <c r="BA54">
        <v>4.75</v>
      </c>
      <c r="BC54">
        <v>0</v>
      </c>
      <c r="BD54">
        <v>9</v>
      </c>
      <c r="BI54" t="s">
        <v>112</v>
      </c>
      <c r="BJ54" t="s">
        <v>111</v>
      </c>
      <c r="BK54" t="s">
        <v>125</v>
      </c>
      <c r="BL54" t="str">
        <f>"https://www.hvlgroup.com/Products/Specs/"&amp;"H107601-PN"</f>
        <v>https://www.hvlgroup.com/Products/Specs/H107601-PN</v>
      </c>
      <c r="BM54" t="s">
        <v>248</v>
      </c>
      <c r="BN54" t="str">
        <f>"https://www.hvlgroup.com/Product/"&amp;"H107601-PN"</f>
        <v>https://www.hvlgroup.com/Product/H107601-PN</v>
      </c>
      <c r="BO54" t="s">
        <v>104</v>
      </c>
      <c r="BP54" t="s">
        <v>104</v>
      </c>
      <c r="BQ54" t="s">
        <v>199</v>
      </c>
      <c r="BR54" t="s">
        <v>116</v>
      </c>
      <c r="BS54" t="s">
        <v>243</v>
      </c>
      <c r="BT54">
        <v>3.5</v>
      </c>
      <c r="BV54" s="1">
        <v>42887</v>
      </c>
      <c r="BW54">
        <v>0</v>
      </c>
      <c r="BX54">
        <v>0</v>
      </c>
      <c r="BY54" t="s">
        <v>104</v>
      </c>
      <c r="BZ54">
        <v>0</v>
      </c>
      <c r="CA54">
        <v>0</v>
      </c>
      <c r="CB54">
        <v>0</v>
      </c>
      <c r="CC54">
        <v>0</v>
      </c>
      <c r="CD54">
        <v>1</v>
      </c>
      <c r="CE54">
        <v>144</v>
      </c>
      <c r="CF54" t="s">
        <v>90</v>
      </c>
      <c r="CI54" t="s">
        <v>111</v>
      </c>
      <c r="CJ54" t="s">
        <v>118</v>
      </c>
      <c r="CK54" t="s">
        <v>111</v>
      </c>
      <c r="CL54" t="s">
        <v>119</v>
      </c>
      <c r="CM54" t="s">
        <v>104</v>
      </c>
    </row>
    <row r="55" spans="1:91" x14ac:dyDescent="0.25">
      <c r="A55" t="s">
        <v>89</v>
      </c>
      <c r="B55" t="s">
        <v>90</v>
      </c>
      <c r="C55" t="s">
        <v>251</v>
      </c>
      <c r="D55" t="s">
        <v>252</v>
      </c>
      <c r="E55" s="4">
        <v>806134839079</v>
      </c>
      <c r="F55" t="s">
        <v>134</v>
      </c>
      <c r="G55" s="4">
        <v>92</v>
      </c>
      <c r="H55" s="4">
        <v>184</v>
      </c>
      <c r="I55" t="s">
        <v>135</v>
      </c>
      <c r="J55" t="s">
        <v>241</v>
      </c>
      <c r="K55" t="s">
        <v>96</v>
      </c>
      <c r="L55" t="s">
        <v>97</v>
      </c>
      <c r="M55" t="s">
        <v>98</v>
      </c>
      <c r="N55" t="s">
        <v>99</v>
      </c>
      <c r="O55" t="s">
        <v>100</v>
      </c>
      <c r="P55" t="s">
        <v>161</v>
      </c>
      <c r="Q55" t="s">
        <v>162</v>
      </c>
      <c r="R55">
        <v>0</v>
      </c>
      <c r="S55">
        <v>0</v>
      </c>
      <c r="T55">
        <v>9.25</v>
      </c>
      <c r="U55">
        <v>11.25</v>
      </c>
      <c r="V55">
        <v>119</v>
      </c>
      <c r="W55">
        <v>8.75</v>
      </c>
      <c r="X55">
        <v>0</v>
      </c>
      <c r="Y55">
        <v>5</v>
      </c>
      <c r="Z55">
        <v>1</v>
      </c>
      <c r="AA55">
        <v>60</v>
      </c>
      <c r="AB55" t="s">
        <v>163</v>
      </c>
      <c r="AD55" t="s">
        <v>163</v>
      </c>
      <c r="AE55" t="s">
        <v>163</v>
      </c>
      <c r="AF55" t="s">
        <v>111</v>
      </c>
      <c r="AG55" t="s">
        <v>105</v>
      </c>
      <c r="AH55">
        <v>13</v>
      </c>
      <c r="AI55">
        <v>13</v>
      </c>
      <c r="AJ55">
        <v>14</v>
      </c>
      <c r="AK55">
        <v>6</v>
      </c>
      <c r="AL55">
        <v>0</v>
      </c>
      <c r="AM55">
        <v>0</v>
      </c>
      <c r="AN55">
        <v>0</v>
      </c>
      <c r="AO55">
        <v>0</v>
      </c>
      <c r="AP55" t="s">
        <v>106</v>
      </c>
      <c r="AQ55" t="s">
        <v>107</v>
      </c>
      <c r="AR55" t="s">
        <v>108</v>
      </c>
      <c r="AS55" t="s">
        <v>109</v>
      </c>
      <c r="AT55" t="s">
        <v>110</v>
      </c>
      <c r="AU55" t="s">
        <v>104</v>
      </c>
      <c r="AX55" t="s">
        <v>104</v>
      </c>
      <c r="AY55">
        <v>0</v>
      </c>
      <c r="AZ55">
        <v>0</v>
      </c>
      <c r="BA55">
        <v>5</v>
      </c>
      <c r="BC55">
        <v>0</v>
      </c>
      <c r="BD55">
        <v>96</v>
      </c>
      <c r="BE55" t="s">
        <v>136</v>
      </c>
      <c r="BI55" t="s">
        <v>112</v>
      </c>
      <c r="BJ55" t="s">
        <v>111</v>
      </c>
      <c r="BK55" t="s">
        <v>113</v>
      </c>
      <c r="BL55" t="str">
        <f>"https://www.hvlgroup.com/Products/Specs/"&amp;"H107701-AGB"</f>
        <v>https://www.hvlgroup.com/Products/Specs/H107701-AGB</v>
      </c>
      <c r="BM55" t="s">
        <v>253</v>
      </c>
      <c r="BN55" t="str">
        <f>"https://www.hvlgroup.com/Product/"&amp;"H107701-AGB"</f>
        <v>https://www.hvlgroup.com/Product/H107701-AGB</v>
      </c>
      <c r="BO55" t="s">
        <v>104</v>
      </c>
      <c r="BP55" t="s">
        <v>104</v>
      </c>
      <c r="BQ55" t="s">
        <v>199</v>
      </c>
      <c r="BR55" t="s">
        <v>116</v>
      </c>
      <c r="BS55" t="s">
        <v>243</v>
      </c>
      <c r="BT55">
        <v>3.5</v>
      </c>
      <c r="BV55" s="1">
        <v>42887</v>
      </c>
      <c r="BW55">
        <v>119</v>
      </c>
      <c r="BX55">
        <v>11.25</v>
      </c>
      <c r="BY55" t="s">
        <v>104</v>
      </c>
      <c r="BZ55">
        <v>0</v>
      </c>
      <c r="CA55">
        <v>0</v>
      </c>
      <c r="CB55">
        <v>0</v>
      </c>
      <c r="CC55">
        <v>0</v>
      </c>
      <c r="CD55">
        <v>1</v>
      </c>
      <c r="CE55">
        <v>70</v>
      </c>
      <c r="CF55" t="s">
        <v>90</v>
      </c>
      <c r="CI55" t="s">
        <v>111</v>
      </c>
      <c r="CJ55" t="s">
        <v>118</v>
      </c>
      <c r="CK55" t="s">
        <v>111</v>
      </c>
      <c r="CL55" t="s">
        <v>119</v>
      </c>
      <c r="CM55" t="s">
        <v>104</v>
      </c>
    </row>
    <row r="56" spans="1:91" x14ac:dyDescent="0.25">
      <c r="A56" t="s">
        <v>89</v>
      </c>
      <c r="B56" t="s">
        <v>90</v>
      </c>
      <c r="C56" t="s">
        <v>254</v>
      </c>
      <c r="D56" t="s">
        <v>252</v>
      </c>
      <c r="E56" s="4">
        <v>806134839086</v>
      </c>
      <c r="F56" t="s">
        <v>134</v>
      </c>
      <c r="G56" s="4">
        <v>92</v>
      </c>
      <c r="H56" s="4">
        <v>184</v>
      </c>
      <c r="I56" t="s">
        <v>135</v>
      </c>
      <c r="J56" t="s">
        <v>241</v>
      </c>
      <c r="K56" t="s">
        <v>96</v>
      </c>
      <c r="L56" t="s">
        <v>97</v>
      </c>
      <c r="M56" t="s">
        <v>98</v>
      </c>
      <c r="N56" t="s">
        <v>121</v>
      </c>
      <c r="O56" t="s">
        <v>100</v>
      </c>
      <c r="P56" t="s">
        <v>161</v>
      </c>
      <c r="Q56" t="s">
        <v>162</v>
      </c>
      <c r="R56">
        <v>0</v>
      </c>
      <c r="S56">
        <v>0</v>
      </c>
      <c r="T56">
        <v>9.25</v>
      </c>
      <c r="U56">
        <v>11.25</v>
      </c>
      <c r="V56">
        <v>119</v>
      </c>
      <c r="W56">
        <v>8.75</v>
      </c>
      <c r="X56">
        <v>0</v>
      </c>
      <c r="Y56">
        <v>5</v>
      </c>
      <c r="Z56">
        <v>1</v>
      </c>
      <c r="AA56">
        <v>60</v>
      </c>
      <c r="AB56" t="s">
        <v>163</v>
      </c>
      <c r="AD56" t="s">
        <v>163</v>
      </c>
      <c r="AE56" t="s">
        <v>163</v>
      </c>
      <c r="AF56" t="s">
        <v>111</v>
      </c>
      <c r="AG56" t="s">
        <v>105</v>
      </c>
      <c r="AH56">
        <v>13</v>
      </c>
      <c r="AI56">
        <v>13</v>
      </c>
      <c r="AJ56">
        <v>14</v>
      </c>
      <c r="AK56">
        <v>6</v>
      </c>
      <c r="AL56">
        <v>0</v>
      </c>
      <c r="AM56">
        <v>0</v>
      </c>
      <c r="AN56">
        <v>0</v>
      </c>
      <c r="AO56">
        <v>0</v>
      </c>
      <c r="AP56" t="s">
        <v>106</v>
      </c>
      <c r="AQ56" t="s">
        <v>107</v>
      </c>
      <c r="AR56" t="s">
        <v>108</v>
      </c>
      <c r="AS56" t="s">
        <v>109</v>
      </c>
      <c r="AT56" t="s">
        <v>110</v>
      </c>
      <c r="AU56" t="s">
        <v>104</v>
      </c>
      <c r="AX56" t="s">
        <v>104</v>
      </c>
      <c r="AY56">
        <v>0</v>
      </c>
      <c r="AZ56">
        <v>0</v>
      </c>
      <c r="BA56">
        <v>4.75</v>
      </c>
      <c r="BC56">
        <v>0</v>
      </c>
      <c r="BD56">
        <v>96</v>
      </c>
      <c r="BE56" t="s">
        <v>136</v>
      </c>
      <c r="BI56" t="s">
        <v>112</v>
      </c>
      <c r="BJ56" t="s">
        <v>111</v>
      </c>
      <c r="BK56" t="s">
        <v>122</v>
      </c>
      <c r="BL56" t="str">
        <f>"https://www.hvlgroup.com/Products/Specs/"&amp;"H107701-OB"</f>
        <v>https://www.hvlgroup.com/Products/Specs/H107701-OB</v>
      </c>
      <c r="BM56" t="s">
        <v>253</v>
      </c>
      <c r="BN56" t="str">
        <f>"https://www.hvlgroup.com/Product/"&amp;"H107701-OB"</f>
        <v>https://www.hvlgroup.com/Product/H107701-OB</v>
      </c>
      <c r="BO56" t="s">
        <v>104</v>
      </c>
      <c r="BP56" t="s">
        <v>104</v>
      </c>
      <c r="BQ56" t="s">
        <v>199</v>
      </c>
      <c r="BR56" t="s">
        <v>116</v>
      </c>
      <c r="BS56" t="s">
        <v>243</v>
      </c>
      <c r="BT56">
        <v>3.5</v>
      </c>
      <c r="BV56" s="1">
        <v>42887</v>
      </c>
      <c r="BW56">
        <v>119</v>
      </c>
      <c r="BX56">
        <v>11.25</v>
      </c>
      <c r="BY56" t="s">
        <v>104</v>
      </c>
      <c r="BZ56">
        <v>0</v>
      </c>
      <c r="CA56">
        <v>0</v>
      </c>
      <c r="CB56">
        <v>0</v>
      </c>
      <c r="CC56">
        <v>0</v>
      </c>
      <c r="CD56">
        <v>1</v>
      </c>
      <c r="CE56">
        <v>70</v>
      </c>
      <c r="CF56" t="s">
        <v>90</v>
      </c>
      <c r="CI56" t="s">
        <v>111</v>
      </c>
      <c r="CJ56" t="s">
        <v>118</v>
      </c>
      <c r="CK56" t="s">
        <v>111</v>
      </c>
      <c r="CL56" t="s">
        <v>119</v>
      </c>
      <c r="CM56" t="s">
        <v>104</v>
      </c>
    </row>
    <row r="57" spans="1:91" x14ac:dyDescent="0.25">
      <c r="A57" t="s">
        <v>89</v>
      </c>
      <c r="B57" t="s">
        <v>90</v>
      </c>
      <c r="C57" t="s">
        <v>255</v>
      </c>
      <c r="D57" t="s">
        <v>252</v>
      </c>
      <c r="E57" s="4">
        <v>806134839093</v>
      </c>
      <c r="F57" t="s">
        <v>134</v>
      </c>
      <c r="G57" s="4">
        <v>92</v>
      </c>
      <c r="H57" s="4">
        <v>184</v>
      </c>
      <c r="I57" t="s">
        <v>135</v>
      </c>
      <c r="J57" t="s">
        <v>241</v>
      </c>
      <c r="K57" t="s">
        <v>96</v>
      </c>
      <c r="L57" t="s">
        <v>97</v>
      </c>
      <c r="M57" t="s">
        <v>98</v>
      </c>
      <c r="N57" t="s">
        <v>124</v>
      </c>
      <c r="O57" t="s">
        <v>100</v>
      </c>
      <c r="P57" t="s">
        <v>161</v>
      </c>
      <c r="Q57" t="s">
        <v>162</v>
      </c>
      <c r="R57">
        <v>0</v>
      </c>
      <c r="S57">
        <v>0</v>
      </c>
      <c r="T57">
        <v>9.25</v>
      </c>
      <c r="U57">
        <v>11.25</v>
      </c>
      <c r="V57">
        <v>119</v>
      </c>
      <c r="W57">
        <v>8.75</v>
      </c>
      <c r="X57">
        <v>0</v>
      </c>
      <c r="Y57">
        <v>5</v>
      </c>
      <c r="Z57">
        <v>1</v>
      </c>
      <c r="AA57">
        <v>60</v>
      </c>
      <c r="AB57" t="s">
        <v>163</v>
      </c>
      <c r="AD57" t="s">
        <v>163</v>
      </c>
      <c r="AE57" t="s">
        <v>163</v>
      </c>
      <c r="AF57" t="s">
        <v>111</v>
      </c>
      <c r="AG57" t="s">
        <v>105</v>
      </c>
      <c r="AH57">
        <v>13</v>
      </c>
      <c r="AI57">
        <v>13</v>
      </c>
      <c r="AJ57">
        <v>14</v>
      </c>
      <c r="AK57">
        <v>6</v>
      </c>
      <c r="AL57">
        <v>0</v>
      </c>
      <c r="AM57">
        <v>0</v>
      </c>
      <c r="AN57">
        <v>0</v>
      </c>
      <c r="AO57">
        <v>0</v>
      </c>
      <c r="AP57" t="s">
        <v>106</v>
      </c>
      <c r="AQ57" t="s">
        <v>107</v>
      </c>
      <c r="AR57" t="s">
        <v>108</v>
      </c>
      <c r="AS57" t="s">
        <v>109</v>
      </c>
      <c r="AT57" t="s">
        <v>110</v>
      </c>
      <c r="AU57" t="s">
        <v>104</v>
      </c>
      <c r="AX57" t="s">
        <v>104</v>
      </c>
      <c r="AY57">
        <v>0</v>
      </c>
      <c r="AZ57">
        <v>0</v>
      </c>
      <c r="BA57">
        <v>5</v>
      </c>
      <c r="BC57">
        <v>0</v>
      </c>
      <c r="BD57">
        <v>96</v>
      </c>
      <c r="BE57" t="s">
        <v>136</v>
      </c>
      <c r="BI57" t="s">
        <v>112</v>
      </c>
      <c r="BJ57" t="s">
        <v>111</v>
      </c>
      <c r="BK57" t="s">
        <v>125</v>
      </c>
      <c r="BL57" t="str">
        <f>"https://www.hvlgroup.com/Products/Specs/"&amp;"H107701-PN"</f>
        <v>https://www.hvlgroup.com/Products/Specs/H107701-PN</v>
      </c>
      <c r="BM57" t="s">
        <v>253</v>
      </c>
      <c r="BN57" t="str">
        <f>"https://www.hvlgroup.com/Product/"&amp;"H107701-PN"</f>
        <v>https://www.hvlgroup.com/Product/H107701-PN</v>
      </c>
      <c r="BO57" t="s">
        <v>104</v>
      </c>
      <c r="BP57" t="s">
        <v>104</v>
      </c>
      <c r="BQ57" t="s">
        <v>199</v>
      </c>
      <c r="BR57" t="s">
        <v>116</v>
      </c>
      <c r="BS57" t="s">
        <v>243</v>
      </c>
      <c r="BT57">
        <v>3.5</v>
      </c>
      <c r="BV57" s="1">
        <v>42887</v>
      </c>
      <c r="BW57">
        <v>119</v>
      </c>
      <c r="BX57">
        <v>11.25</v>
      </c>
      <c r="BY57" t="s">
        <v>104</v>
      </c>
      <c r="BZ57">
        <v>0</v>
      </c>
      <c r="CA57">
        <v>0</v>
      </c>
      <c r="CB57">
        <v>0</v>
      </c>
      <c r="CC57">
        <v>0</v>
      </c>
      <c r="CD57">
        <v>1</v>
      </c>
      <c r="CE57">
        <v>70</v>
      </c>
      <c r="CF57" t="s">
        <v>90</v>
      </c>
      <c r="CI57" t="s">
        <v>111</v>
      </c>
      <c r="CJ57" t="s">
        <v>118</v>
      </c>
      <c r="CK57" t="s">
        <v>111</v>
      </c>
      <c r="CL57" t="s">
        <v>119</v>
      </c>
      <c r="CM57" t="s">
        <v>104</v>
      </c>
    </row>
    <row r="58" spans="1:91" x14ac:dyDescent="0.25">
      <c r="A58" t="s">
        <v>89</v>
      </c>
      <c r="B58" t="s">
        <v>90</v>
      </c>
      <c r="C58" t="s">
        <v>256</v>
      </c>
      <c r="D58" t="s">
        <v>257</v>
      </c>
      <c r="E58" s="4">
        <v>806134839109</v>
      </c>
      <c r="F58" t="s">
        <v>93</v>
      </c>
      <c r="G58" s="4">
        <v>81</v>
      </c>
      <c r="H58" s="4">
        <v>162</v>
      </c>
      <c r="I58" t="s">
        <v>94</v>
      </c>
      <c r="J58" t="s">
        <v>258</v>
      </c>
      <c r="K58" t="s">
        <v>96</v>
      </c>
      <c r="L58" t="s">
        <v>97</v>
      </c>
      <c r="M58" t="s">
        <v>98</v>
      </c>
      <c r="N58" t="s">
        <v>99</v>
      </c>
      <c r="O58" t="s">
        <v>100</v>
      </c>
      <c r="P58" t="s">
        <v>161</v>
      </c>
      <c r="Q58" t="s">
        <v>102</v>
      </c>
      <c r="R58">
        <v>0</v>
      </c>
      <c r="S58">
        <v>5.5</v>
      </c>
      <c r="T58">
        <v>12.25</v>
      </c>
      <c r="U58">
        <v>0</v>
      </c>
      <c r="V58">
        <v>0</v>
      </c>
      <c r="W58">
        <v>0</v>
      </c>
      <c r="X58">
        <v>7.5</v>
      </c>
      <c r="Y58">
        <v>3</v>
      </c>
      <c r="Z58">
        <v>1</v>
      </c>
      <c r="AA58">
        <v>60</v>
      </c>
      <c r="AB58" t="s">
        <v>182</v>
      </c>
      <c r="AD58" t="s">
        <v>182</v>
      </c>
      <c r="AE58" t="s">
        <v>182</v>
      </c>
      <c r="AF58" t="s">
        <v>111</v>
      </c>
      <c r="AG58" t="s">
        <v>105</v>
      </c>
      <c r="AH58">
        <v>16</v>
      </c>
      <c r="AI58">
        <v>13</v>
      </c>
      <c r="AJ58">
        <v>10</v>
      </c>
      <c r="AK58">
        <v>4</v>
      </c>
      <c r="AL58">
        <v>0</v>
      </c>
      <c r="AM58">
        <v>0</v>
      </c>
      <c r="AN58">
        <v>0</v>
      </c>
      <c r="AO58">
        <v>0</v>
      </c>
      <c r="AP58" t="s">
        <v>106</v>
      </c>
      <c r="AQ58" t="s">
        <v>107</v>
      </c>
      <c r="AR58" t="s">
        <v>108</v>
      </c>
      <c r="AS58" t="s">
        <v>109</v>
      </c>
      <c r="AT58" t="s">
        <v>110</v>
      </c>
      <c r="AU58" t="s">
        <v>111</v>
      </c>
      <c r="AV58" t="s">
        <v>112</v>
      </c>
      <c r="AW58" t="s">
        <v>112</v>
      </c>
      <c r="AX58" t="s">
        <v>104</v>
      </c>
      <c r="AY58">
        <v>0</v>
      </c>
      <c r="AZ58">
        <v>0.5</v>
      </c>
      <c r="BA58">
        <v>4.75</v>
      </c>
      <c r="BC58">
        <v>0</v>
      </c>
      <c r="BD58">
        <v>10.5</v>
      </c>
      <c r="BI58" t="s">
        <v>112</v>
      </c>
      <c r="BJ58" t="s">
        <v>111</v>
      </c>
      <c r="BK58" t="s">
        <v>113</v>
      </c>
      <c r="BL58" t="str">
        <f>"https://www.hvlgroup.com/Products/Specs/"&amp;"H108101-AGB"</f>
        <v>https://www.hvlgroup.com/Products/Specs/H108101-AGB</v>
      </c>
      <c r="BM58" t="s">
        <v>259</v>
      </c>
      <c r="BN58" t="str">
        <f>"https://www.hvlgroup.com/Product/"&amp;"H108101-AGB"</f>
        <v>https://www.hvlgroup.com/Product/H108101-AGB</v>
      </c>
      <c r="BO58" t="s">
        <v>104</v>
      </c>
      <c r="BP58" t="s">
        <v>104</v>
      </c>
      <c r="BQ58" t="s">
        <v>260</v>
      </c>
      <c r="BR58" t="s">
        <v>116</v>
      </c>
      <c r="BS58" t="s">
        <v>261</v>
      </c>
      <c r="BT58">
        <v>6.5</v>
      </c>
      <c r="BV58" s="1">
        <v>42887</v>
      </c>
      <c r="BW58">
        <v>0</v>
      </c>
      <c r="BX58">
        <v>0</v>
      </c>
      <c r="BY58" t="s">
        <v>104</v>
      </c>
      <c r="BZ58">
        <v>0</v>
      </c>
      <c r="CA58">
        <v>0</v>
      </c>
      <c r="CB58">
        <v>0</v>
      </c>
      <c r="CC58">
        <v>0</v>
      </c>
      <c r="CD58">
        <v>1</v>
      </c>
      <c r="CE58">
        <v>106</v>
      </c>
      <c r="CF58" t="s">
        <v>90</v>
      </c>
      <c r="CI58" t="s">
        <v>111</v>
      </c>
      <c r="CJ58" t="s">
        <v>118</v>
      </c>
      <c r="CK58" t="s">
        <v>111</v>
      </c>
      <c r="CL58" t="s">
        <v>119</v>
      </c>
      <c r="CM58" t="s">
        <v>104</v>
      </c>
    </row>
    <row r="59" spans="1:91" x14ac:dyDescent="0.25">
      <c r="A59" t="s">
        <v>89</v>
      </c>
      <c r="B59" t="s">
        <v>90</v>
      </c>
      <c r="C59" t="s">
        <v>262</v>
      </c>
      <c r="D59" t="s">
        <v>257</v>
      </c>
      <c r="E59" s="4">
        <v>806134839116</v>
      </c>
      <c r="F59" t="s">
        <v>93</v>
      </c>
      <c r="G59" s="4">
        <v>81</v>
      </c>
      <c r="H59" s="4">
        <v>162</v>
      </c>
      <c r="I59" t="s">
        <v>94</v>
      </c>
      <c r="J59" t="s">
        <v>258</v>
      </c>
      <c r="K59" t="s">
        <v>96</v>
      </c>
      <c r="L59" t="s">
        <v>97</v>
      </c>
      <c r="M59" t="s">
        <v>98</v>
      </c>
      <c r="N59" t="s">
        <v>121</v>
      </c>
      <c r="O59" t="s">
        <v>100</v>
      </c>
      <c r="P59" t="s">
        <v>161</v>
      </c>
      <c r="Q59" t="s">
        <v>102</v>
      </c>
      <c r="R59">
        <v>0</v>
      </c>
      <c r="S59">
        <v>5.5</v>
      </c>
      <c r="T59">
        <v>12.25</v>
      </c>
      <c r="U59">
        <v>0</v>
      </c>
      <c r="V59">
        <v>0</v>
      </c>
      <c r="W59">
        <v>0</v>
      </c>
      <c r="X59">
        <v>7.5</v>
      </c>
      <c r="Y59">
        <v>3</v>
      </c>
      <c r="Z59">
        <v>1</v>
      </c>
      <c r="AA59">
        <v>60</v>
      </c>
      <c r="AB59" t="s">
        <v>182</v>
      </c>
      <c r="AD59" t="s">
        <v>182</v>
      </c>
      <c r="AE59" t="s">
        <v>182</v>
      </c>
      <c r="AF59" t="s">
        <v>111</v>
      </c>
      <c r="AG59" t="s">
        <v>105</v>
      </c>
      <c r="AH59">
        <v>16</v>
      </c>
      <c r="AI59">
        <v>13</v>
      </c>
      <c r="AJ59">
        <v>10</v>
      </c>
      <c r="AK59">
        <v>4</v>
      </c>
      <c r="AL59">
        <v>0</v>
      </c>
      <c r="AM59">
        <v>0</v>
      </c>
      <c r="AN59">
        <v>0</v>
      </c>
      <c r="AO59">
        <v>0</v>
      </c>
      <c r="AP59" t="s">
        <v>106</v>
      </c>
      <c r="AQ59" t="s">
        <v>107</v>
      </c>
      <c r="AR59" t="s">
        <v>108</v>
      </c>
      <c r="AS59" t="s">
        <v>109</v>
      </c>
      <c r="AT59" t="s">
        <v>110</v>
      </c>
      <c r="AU59" t="s">
        <v>111</v>
      </c>
      <c r="AV59" t="s">
        <v>112</v>
      </c>
      <c r="AW59" t="s">
        <v>112</v>
      </c>
      <c r="AX59" t="s">
        <v>104</v>
      </c>
      <c r="AY59">
        <v>0</v>
      </c>
      <c r="AZ59">
        <v>5</v>
      </c>
      <c r="BA59">
        <v>4.75</v>
      </c>
      <c r="BC59">
        <v>0</v>
      </c>
      <c r="BD59">
        <v>10.5</v>
      </c>
      <c r="BI59" t="s">
        <v>112</v>
      </c>
      <c r="BJ59" t="s">
        <v>111</v>
      </c>
      <c r="BK59" t="s">
        <v>122</v>
      </c>
      <c r="BL59" t="str">
        <f>"https://www.hvlgroup.com/Products/Specs/"&amp;"H108101-OB"</f>
        <v>https://www.hvlgroup.com/Products/Specs/H108101-OB</v>
      </c>
      <c r="BM59" t="s">
        <v>259</v>
      </c>
      <c r="BN59" t="str">
        <f>"https://www.hvlgroup.com/Product/"&amp;"H108101-OB"</f>
        <v>https://www.hvlgroup.com/Product/H108101-OB</v>
      </c>
      <c r="BO59" t="s">
        <v>104</v>
      </c>
      <c r="BP59" t="s">
        <v>104</v>
      </c>
      <c r="BQ59" t="s">
        <v>260</v>
      </c>
      <c r="BR59" t="s">
        <v>116</v>
      </c>
      <c r="BS59" t="s">
        <v>261</v>
      </c>
      <c r="BT59">
        <v>6.5</v>
      </c>
      <c r="BV59" s="1">
        <v>42887</v>
      </c>
      <c r="BW59">
        <v>0</v>
      </c>
      <c r="BX59">
        <v>0</v>
      </c>
      <c r="BY59" t="s">
        <v>104</v>
      </c>
      <c r="BZ59">
        <v>0</v>
      </c>
      <c r="CA59">
        <v>0</v>
      </c>
      <c r="CB59">
        <v>0</v>
      </c>
      <c r="CC59">
        <v>0</v>
      </c>
      <c r="CD59">
        <v>1</v>
      </c>
      <c r="CE59">
        <v>106</v>
      </c>
      <c r="CF59" t="s">
        <v>90</v>
      </c>
      <c r="CI59" t="s">
        <v>111</v>
      </c>
      <c r="CJ59" t="s">
        <v>118</v>
      </c>
      <c r="CK59" t="s">
        <v>111</v>
      </c>
      <c r="CL59" t="s">
        <v>119</v>
      </c>
      <c r="CM59" t="s">
        <v>104</v>
      </c>
    </row>
    <row r="60" spans="1:91" x14ac:dyDescent="0.25">
      <c r="A60" t="s">
        <v>89</v>
      </c>
      <c r="B60" t="s">
        <v>90</v>
      </c>
      <c r="C60" t="s">
        <v>263</v>
      </c>
      <c r="D60" t="s">
        <v>257</v>
      </c>
      <c r="E60" s="4">
        <v>806134839123</v>
      </c>
      <c r="F60" t="s">
        <v>93</v>
      </c>
      <c r="G60" s="4">
        <v>81</v>
      </c>
      <c r="H60" s="4">
        <v>162</v>
      </c>
      <c r="I60" t="s">
        <v>94</v>
      </c>
      <c r="J60" t="s">
        <v>258</v>
      </c>
      <c r="K60" t="s">
        <v>96</v>
      </c>
      <c r="L60" t="s">
        <v>97</v>
      </c>
      <c r="M60" t="s">
        <v>98</v>
      </c>
      <c r="N60" t="s">
        <v>124</v>
      </c>
      <c r="O60" t="s">
        <v>100</v>
      </c>
      <c r="P60" t="s">
        <v>161</v>
      </c>
      <c r="Q60" t="s">
        <v>102</v>
      </c>
      <c r="R60">
        <v>0</v>
      </c>
      <c r="S60">
        <v>5.5</v>
      </c>
      <c r="T60">
        <v>12.25</v>
      </c>
      <c r="U60">
        <v>0</v>
      </c>
      <c r="V60">
        <v>0</v>
      </c>
      <c r="W60">
        <v>0</v>
      </c>
      <c r="X60">
        <v>7.5</v>
      </c>
      <c r="Y60">
        <v>3</v>
      </c>
      <c r="Z60">
        <v>1</v>
      </c>
      <c r="AA60">
        <v>60</v>
      </c>
      <c r="AB60" t="s">
        <v>182</v>
      </c>
      <c r="AD60" t="s">
        <v>182</v>
      </c>
      <c r="AE60" t="s">
        <v>182</v>
      </c>
      <c r="AF60" t="s">
        <v>111</v>
      </c>
      <c r="AG60" t="s">
        <v>105</v>
      </c>
      <c r="AH60">
        <v>16</v>
      </c>
      <c r="AI60">
        <v>13</v>
      </c>
      <c r="AJ60">
        <v>10</v>
      </c>
      <c r="AK60">
        <v>4</v>
      </c>
      <c r="AL60">
        <v>0</v>
      </c>
      <c r="AM60">
        <v>0</v>
      </c>
      <c r="AN60">
        <v>0</v>
      </c>
      <c r="AO60">
        <v>0</v>
      </c>
      <c r="AP60" t="s">
        <v>106</v>
      </c>
      <c r="AQ60" t="s">
        <v>107</v>
      </c>
      <c r="AR60" t="s">
        <v>108</v>
      </c>
      <c r="AS60" t="s">
        <v>109</v>
      </c>
      <c r="AT60" t="s">
        <v>110</v>
      </c>
      <c r="AU60" t="s">
        <v>111</v>
      </c>
      <c r="AV60" t="s">
        <v>112</v>
      </c>
      <c r="AW60" t="s">
        <v>112</v>
      </c>
      <c r="AX60" t="s">
        <v>104</v>
      </c>
      <c r="AY60">
        <v>0</v>
      </c>
      <c r="AZ60">
        <v>0.5</v>
      </c>
      <c r="BA60">
        <v>4.75</v>
      </c>
      <c r="BC60">
        <v>0</v>
      </c>
      <c r="BD60">
        <v>10.5</v>
      </c>
      <c r="BI60" t="s">
        <v>112</v>
      </c>
      <c r="BJ60" t="s">
        <v>111</v>
      </c>
      <c r="BK60" t="s">
        <v>125</v>
      </c>
      <c r="BL60" t="str">
        <f>"https://www.hvlgroup.com/Products/Specs/"&amp;"H108101-PN"</f>
        <v>https://www.hvlgroup.com/Products/Specs/H108101-PN</v>
      </c>
      <c r="BM60" t="s">
        <v>259</v>
      </c>
      <c r="BN60" t="str">
        <f>"https://www.hvlgroup.com/Product/"&amp;"H108101-PN"</f>
        <v>https://www.hvlgroup.com/Product/H108101-PN</v>
      </c>
      <c r="BO60" t="s">
        <v>104</v>
      </c>
      <c r="BP60" t="s">
        <v>104</v>
      </c>
      <c r="BQ60" t="s">
        <v>260</v>
      </c>
      <c r="BR60" t="s">
        <v>116</v>
      </c>
      <c r="BS60" t="s">
        <v>261</v>
      </c>
      <c r="BT60">
        <v>6.5</v>
      </c>
      <c r="BV60" s="1">
        <v>42887</v>
      </c>
      <c r="BW60">
        <v>0</v>
      </c>
      <c r="BX60">
        <v>0</v>
      </c>
      <c r="BY60" t="s">
        <v>104</v>
      </c>
      <c r="BZ60">
        <v>0</v>
      </c>
      <c r="CA60">
        <v>0</v>
      </c>
      <c r="CB60">
        <v>0</v>
      </c>
      <c r="CC60">
        <v>0</v>
      </c>
      <c r="CD60">
        <v>1</v>
      </c>
      <c r="CE60">
        <v>106</v>
      </c>
      <c r="CF60" t="s">
        <v>90</v>
      </c>
      <c r="CI60" t="s">
        <v>111</v>
      </c>
      <c r="CJ60" t="s">
        <v>118</v>
      </c>
      <c r="CK60" t="s">
        <v>111</v>
      </c>
      <c r="CL60" t="s">
        <v>119</v>
      </c>
      <c r="CM60" t="s">
        <v>104</v>
      </c>
    </row>
    <row r="61" spans="1:91" x14ac:dyDescent="0.25">
      <c r="A61" t="s">
        <v>89</v>
      </c>
      <c r="B61" t="s">
        <v>90</v>
      </c>
      <c r="C61" t="s">
        <v>264</v>
      </c>
      <c r="D61" t="s">
        <v>265</v>
      </c>
      <c r="E61" s="4">
        <v>806134839130</v>
      </c>
      <c r="F61" t="s">
        <v>209</v>
      </c>
      <c r="G61" s="4">
        <v>69</v>
      </c>
      <c r="H61" s="4">
        <v>138</v>
      </c>
      <c r="I61" t="s">
        <v>210</v>
      </c>
      <c r="J61" t="s">
        <v>258</v>
      </c>
      <c r="K61" t="s">
        <v>96</v>
      </c>
      <c r="L61" t="s">
        <v>97</v>
      </c>
      <c r="M61" t="s">
        <v>98</v>
      </c>
      <c r="N61" t="s">
        <v>99</v>
      </c>
      <c r="O61" t="s">
        <v>100</v>
      </c>
      <c r="P61" t="s">
        <v>161</v>
      </c>
      <c r="Q61" t="s">
        <v>162</v>
      </c>
      <c r="R61">
        <v>0</v>
      </c>
      <c r="S61">
        <v>0</v>
      </c>
      <c r="T61">
        <v>8.5</v>
      </c>
      <c r="U61">
        <v>0</v>
      </c>
      <c r="V61">
        <v>0</v>
      </c>
      <c r="W61">
        <v>5.5</v>
      </c>
      <c r="X61">
        <v>0</v>
      </c>
      <c r="Y61">
        <v>3</v>
      </c>
      <c r="Z61">
        <v>1</v>
      </c>
      <c r="AA61">
        <v>60</v>
      </c>
      <c r="AB61" t="s">
        <v>182</v>
      </c>
      <c r="AD61" t="s">
        <v>182</v>
      </c>
      <c r="AE61" t="s">
        <v>182</v>
      </c>
      <c r="AF61" t="s">
        <v>111</v>
      </c>
      <c r="AG61" t="s">
        <v>105</v>
      </c>
      <c r="AH61">
        <v>14</v>
      </c>
      <c r="AI61">
        <v>13</v>
      </c>
      <c r="AJ61">
        <v>10</v>
      </c>
      <c r="AK61">
        <v>4</v>
      </c>
      <c r="AL61">
        <v>0</v>
      </c>
      <c r="AM61">
        <v>0</v>
      </c>
      <c r="AN61">
        <v>0</v>
      </c>
      <c r="AO61">
        <v>0</v>
      </c>
      <c r="AP61" t="s">
        <v>106</v>
      </c>
      <c r="AQ61" t="s">
        <v>107</v>
      </c>
      <c r="AR61" t="s">
        <v>108</v>
      </c>
      <c r="AS61" t="s">
        <v>109</v>
      </c>
      <c r="AT61" t="s">
        <v>110</v>
      </c>
      <c r="AU61" t="s">
        <v>104</v>
      </c>
      <c r="AX61" t="s">
        <v>104</v>
      </c>
      <c r="AY61">
        <v>0</v>
      </c>
      <c r="AZ61">
        <v>0.5</v>
      </c>
      <c r="BA61">
        <v>4.75</v>
      </c>
      <c r="BC61">
        <v>0</v>
      </c>
      <c r="BD61">
        <v>8.5</v>
      </c>
      <c r="BI61" t="s">
        <v>112</v>
      </c>
      <c r="BJ61" t="s">
        <v>111</v>
      </c>
      <c r="BK61" t="s">
        <v>113</v>
      </c>
      <c r="BL61" t="str">
        <f>"https://www.hvlgroup.com/Products/Specs/"&amp;"H108601-AGB"</f>
        <v>https://www.hvlgroup.com/Products/Specs/H108601-AGB</v>
      </c>
      <c r="BM61" t="s">
        <v>266</v>
      </c>
      <c r="BN61" t="str">
        <f>"https://www.hvlgroup.com/Product/"&amp;"H108601-AGB"</f>
        <v>https://www.hvlgroup.com/Product/H108601-AGB</v>
      </c>
      <c r="BO61" t="s">
        <v>104</v>
      </c>
      <c r="BP61" t="s">
        <v>104</v>
      </c>
      <c r="BQ61" t="s">
        <v>260</v>
      </c>
      <c r="BR61" t="s">
        <v>116</v>
      </c>
      <c r="BS61" t="s">
        <v>261</v>
      </c>
      <c r="BT61">
        <v>6.25</v>
      </c>
      <c r="BV61" s="1">
        <v>42887</v>
      </c>
      <c r="BW61">
        <v>0</v>
      </c>
      <c r="BX61">
        <v>0</v>
      </c>
      <c r="BY61" t="s">
        <v>104</v>
      </c>
      <c r="BZ61">
        <v>0</v>
      </c>
      <c r="CA61">
        <v>0</v>
      </c>
      <c r="CB61">
        <v>0</v>
      </c>
      <c r="CC61">
        <v>0</v>
      </c>
      <c r="CD61">
        <v>1</v>
      </c>
      <c r="CE61">
        <v>144</v>
      </c>
      <c r="CF61" t="s">
        <v>90</v>
      </c>
      <c r="CI61" t="s">
        <v>111</v>
      </c>
      <c r="CJ61" t="s">
        <v>118</v>
      </c>
      <c r="CK61" t="s">
        <v>111</v>
      </c>
      <c r="CL61" t="s">
        <v>119</v>
      </c>
      <c r="CM61" t="s">
        <v>104</v>
      </c>
    </row>
    <row r="62" spans="1:91" x14ac:dyDescent="0.25">
      <c r="A62" t="s">
        <v>89</v>
      </c>
      <c r="B62" t="s">
        <v>90</v>
      </c>
      <c r="C62" t="s">
        <v>267</v>
      </c>
      <c r="D62" t="s">
        <v>265</v>
      </c>
      <c r="E62" s="4">
        <v>806134839147</v>
      </c>
      <c r="F62" t="s">
        <v>209</v>
      </c>
      <c r="G62" s="4">
        <v>69</v>
      </c>
      <c r="H62" s="4">
        <v>138</v>
      </c>
      <c r="I62" t="s">
        <v>210</v>
      </c>
      <c r="J62" t="s">
        <v>258</v>
      </c>
      <c r="K62" t="s">
        <v>96</v>
      </c>
      <c r="L62" t="s">
        <v>97</v>
      </c>
      <c r="M62" t="s">
        <v>98</v>
      </c>
      <c r="N62" t="s">
        <v>121</v>
      </c>
      <c r="O62" t="s">
        <v>100</v>
      </c>
      <c r="P62" t="s">
        <v>161</v>
      </c>
      <c r="Q62" t="s">
        <v>162</v>
      </c>
      <c r="R62">
        <v>0</v>
      </c>
      <c r="S62">
        <v>0</v>
      </c>
      <c r="T62">
        <v>8.5</v>
      </c>
      <c r="U62">
        <v>0</v>
      </c>
      <c r="V62">
        <v>0</v>
      </c>
      <c r="W62">
        <v>5.5</v>
      </c>
      <c r="X62">
        <v>0</v>
      </c>
      <c r="Y62">
        <v>3</v>
      </c>
      <c r="Z62">
        <v>1</v>
      </c>
      <c r="AA62">
        <v>60</v>
      </c>
      <c r="AB62" t="s">
        <v>182</v>
      </c>
      <c r="AD62" t="s">
        <v>182</v>
      </c>
      <c r="AE62" t="s">
        <v>182</v>
      </c>
      <c r="AF62" t="s">
        <v>111</v>
      </c>
      <c r="AG62" t="s">
        <v>105</v>
      </c>
      <c r="AH62">
        <v>14</v>
      </c>
      <c r="AI62">
        <v>13</v>
      </c>
      <c r="AJ62">
        <v>10</v>
      </c>
      <c r="AK62">
        <v>4</v>
      </c>
      <c r="AL62">
        <v>0</v>
      </c>
      <c r="AM62">
        <v>0</v>
      </c>
      <c r="AN62">
        <v>0</v>
      </c>
      <c r="AO62">
        <v>0</v>
      </c>
      <c r="AP62" t="s">
        <v>106</v>
      </c>
      <c r="AQ62" t="s">
        <v>107</v>
      </c>
      <c r="AR62" t="s">
        <v>108</v>
      </c>
      <c r="AS62" t="s">
        <v>109</v>
      </c>
      <c r="AT62" t="s">
        <v>110</v>
      </c>
      <c r="AU62" t="s">
        <v>104</v>
      </c>
      <c r="AX62" t="s">
        <v>104</v>
      </c>
      <c r="AY62">
        <v>0</v>
      </c>
      <c r="AZ62">
        <v>0.5</v>
      </c>
      <c r="BA62">
        <v>4.75</v>
      </c>
      <c r="BC62">
        <v>0</v>
      </c>
      <c r="BD62">
        <v>8.5</v>
      </c>
      <c r="BI62" t="s">
        <v>112</v>
      </c>
      <c r="BJ62" t="s">
        <v>111</v>
      </c>
      <c r="BK62" t="s">
        <v>122</v>
      </c>
      <c r="BL62" t="str">
        <f>"https://www.hvlgroup.com/Products/Specs/"&amp;"H108601-OB"</f>
        <v>https://www.hvlgroup.com/Products/Specs/H108601-OB</v>
      </c>
      <c r="BM62" t="s">
        <v>266</v>
      </c>
      <c r="BN62" t="str">
        <f>"https://www.hvlgroup.com/Product/"&amp;"H108601-OB"</f>
        <v>https://www.hvlgroup.com/Product/H108601-OB</v>
      </c>
      <c r="BO62" t="s">
        <v>104</v>
      </c>
      <c r="BP62" t="s">
        <v>104</v>
      </c>
      <c r="BQ62" t="s">
        <v>260</v>
      </c>
      <c r="BR62" t="s">
        <v>116</v>
      </c>
      <c r="BS62" t="s">
        <v>261</v>
      </c>
      <c r="BT62">
        <v>6.25</v>
      </c>
      <c r="BV62" s="1">
        <v>42887</v>
      </c>
      <c r="BW62">
        <v>0</v>
      </c>
      <c r="BX62">
        <v>0</v>
      </c>
      <c r="BY62" t="s">
        <v>104</v>
      </c>
      <c r="BZ62">
        <v>0</v>
      </c>
      <c r="CA62">
        <v>0</v>
      </c>
      <c r="CB62">
        <v>0</v>
      </c>
      <c r="CC62">
        <v>0</v>
      </c>
      <c r="CD62">
        <v>1</v>
      </c>
      <c r="CE62">
        <v>144</v>
      </c>
      <c r="CF62" t="s">
        <v>90</v>
      </c>
      <c r="CI62" t="s">
        <v>111</v>
      </c>
      <c r="CJ62" t="s">
        <v>118</v>
      </c>
      <c r="CK62" t="s">
        <v>111</v>
      </c>
      <c r="CL62" t="s">
        <v>119</v>
      </c>
      <c r="CM62" t="s">
        <v>104</v>
      </c>
    </row>
    <row r="63" spans="1:91" x14ac:dyDescent="0.25">
      <c r="A63" t="s">
        <v>89</v>
      </c>
      <c r="B63" t="s">
        <v>90</v>
      </c>
      <c r="C63" t="s">
        <v>268</v>
      </c>
      <c r="D63" t="s">
        <v>265</v>
      </c>
      <c r="E63" s="4">
        <v>806134839154</v>
      </c>
      <c r="F63" t="s">
        <v>209</v>
      </c>
      <c r="G63" s="4">
        <v>69</v>
      </c>
      <c r="H63" s="4">
        <v>138</v>
      </c>
      <c r="I63" t="s">
        <v>210</v>
      </c>
      <c r="J63" t="s">
        <v>258</v>
      </c>
      <c r="K63" t="s">
        <v>96</v>
      </c>
      <c r="L63" t="s">
        <v>97</v>
      </c>
      <c r="M63" t="s">
        <v>98</v>
      </c>
      <c r="N63" t="s">
        <v>124</v>
      </c>
      <c r="O63" t="s">
        <v>100</v>
      </c>
      <c r="P63" t="s">
        <v>161</v>
      </c>
      <c r="Q63" t="s">
        <v>162</v>
      </c>
      <c r="R63">
        <v>0</v>
      </c>
      <c r="S63">
        <v>0</v>
      </c>
      <c r="T63">
        <v>8.5</v>
      </c>
      <c r="U63">
        <v>0</v>
      </c>
      <c r="V63">
        <v>0</v>
      </c>
      <c r="W63">
        <v>5.5</v>
      </c>
      <c r="X63">
        <v>0</v>
      </c>
      <c r="Y63">
        <v>3</v>
      </c>
      <c r="Z63">
        <v>1</v>
      </c>
      <c r="AA63">
        <v>60</v>
      </c>
      <c r="AB63" t="s">
        <v>182</v>
      </c>
      <c r="AD63" t="s">
        <v>182</v>
      </c>
      <c r="AE63" t="s">
        <v>182</v>
      </c>
      <c r="AF63" t="s">
        <v>111</v>
      </c>
      <c r="AG63" t="s">
        <v>105</v>
      </c>
      <c r="AH63">
        <v>14</v>
      </c>
      <c r="AI63">
        <v>13</v>
      </c>
      <c r="AJ63">
        <v>10</v>
      </c>
      <c r="AK63">
        <v>4</v>
      </c>
      <c r="AL63">
        <v>0</v>
      </c>
      <c r="AM63">
        <v>0</v>
      </c>
      <c r="AN63">
        <v>0</v>
      </c>
      <c r="AO63">
        <v>0</v>
      </c>
      <c r="AP63" t="s">
        <v>106</v>
      </c>
      <c r="AQ63" t="s">
        <v>107</v>
      </c>
      <c r="AR63" t="s">
        <v>108</v>
      </c>
      <c r="AS63" t="s">
        <v>109</v>
      </c>
      <c r="AT63" t="s">
        <v>110</v>
      </c>
      <c r="AU63" t="s">
        <v>104</v>
      </c>
      <c r="AX63" t="s">
        <v>104</v>
      </c>
      <c r="AY63">
        <v>0</v>
      </c>
      <c r="AZ63">
        <v>0.5</v>
      </c>
      <c r="BA63">
        <v>4.75</v>
      </c>
      <c r="BC63">
        <v>0</v>
      </c>
      <c r="BD63">
        <v>8.5</v>
      </c>
      <c r="BI63" t="s">
        <v>112</v>
      </c>
      <c r="BJ63" t="s">
        <v>111</v>
      </c>
      <c r="BK63" t="s">
        <v>125</v>
      </c>
      <c r="BL63" t="str">
        <f>"https://www.hvlgroup.com/Products/Specs/"&amp;"H108601-PN"</f>
        <v>https://www.hvlgroup.com/Products/Specs/H108601-PN</v>
      </c>
      <c r="BM63" t="s">
        <v>266</v>
      </c>
      <c r="BN63" t="str">
        <f>"https://www.hvlgroup.com/Product/"&amp;"H108601-PN"</f>
        <v>https://www.hvlgroup.com/Product/H108601-PN</v>
      </c>
      <c r="BO63" t="s">
        <v>104</v>
      </c>
      <c r="BP63" t="s">
        <v>104</v>
      </c>
      <c r="BQ63" t="s">
        <v>260</v>
      </c>
      <c r="BR63" t="s">
        <v>116</v>
      </c>
      <c r="BS63" t="s">
        <v>261</v>
      </c>
      <c r="BT63">
        <v>6.25</v>
      </c>
      <c r="BV63" s="1">
        <v>42887</v>
      </c>
      <c r="BW63">
        <v>0</v>
      </c>
      <c r="BX63">
        <v>0</v>
      </c>
      <c r="BY63" t="s">
        <v>104</v>
      </c>
      <c r="BZ63">
        <v>0</v>
      </c>
      <c r="CA63">
        <v>0</v>
      </c>
      <c r="CB63">
        <v>0</v>
      </c>
      <c r="CC63">
        <v>0</v>
      </c>
      <c r="CD63">
        <v>1</v>
      </c>
      <c r="CE63">
        <v>144</v>
      </c>
      <c r="CF63" t="s">
        <v>90</v>
      </c>
      <c r="CI63" t="s">
        <v>111</v>
      </c>
      <c r="CJ63" t="s">
        <v>118</v>
      </c>
      <c r="CK63" t="s">
        <v>111</v>
      </c>
      <c r="CL63" t="s">
        <v>119</v>
      </c>
      <c r="CM63" t="s">
        <v>104</v>
      </c>
    </row>
    <row r="64" spans="1:91" x14ac:dyDescent="0.25">
      <c r="A64" t="s">
        <v>89</v>
      </c>
      <c r="B64" t="s">
        <v>90</v>
      </c>
      <c r="C64" t="s">
        <v>269</v>
      </c>
      <c r="D64" t="s">
        <v>270</v>
      </c>
      <c r="E64" s="4">
        <v>806134839161</v>
      </c>
      <c r="F64" t="s">
        <v>134</v>
      </c>
      <c r="G64" s="4">
        <v>87</v>
      </c>
      <c r="H64" s="4">
        <v>174</v>
      </c>
      <c r="I64" t="s">
        <v>135</v>
      </c>
      <c r="J64" t="s">
        <v>258</v>
      </c>
      <c r="K64" t="s">
        <v>96</v>
      </c>
      <c r="L64" t="s">
        <v>97</v>
      </c>
      <c r="M64" t="s">
        <v>98</v>
      </c>
      <c r="N64" t="s">
        <v>99</v>
      </c>
      <c r="O64" t="s">
        <v>100</v>
      </c>
      <c r="P64" t="s">
        <v>161</v>
      </c>
      <c r="Q64" t="s">
        <v>162</v>
      </c>
      <c r="R64">
        <v>0</v>
      </c>
      <c r="S64">
        <v>0</v>
      </c>
      <c r="T64">
        <v>8.25</v>
      </c>
      <c r="U64">
        <v>11.75</v>
      </c>
      <c r="V64">
        <v>110.75</v>
      </c>
      <c r="W64">
        <v>5.5</v>
      </c>
      <c r="X64">
        <v>0</v>
      </c>
      <c r="Y64">
        <v>3.08</v>
      </c>
      <c r="Z64">
        <v>1</v>
      </c>
      <c r="AA64">
        <v>60</v>
      </c>
      <c r="AB64" t="s">
        <v>182</v>
      </c>
      <c r="AD64" t="s">
        <v>182</v>
      </c>
      <c r="AE64" t="s">
        <v>182</v>
      </c>
      <c r="AF64" t="s">
        <v>111</v>
      </c>
      <c r="AG64" t="s">
        <v>105</v>
      </c>
      <c r="AH64">
        <v>14</v>
      </c>
      <c r="AI64">
        <v>13</v>
      </c>
      <c r="AJ64">
        <v>10</v>
      </c>
      <c r="AK64">
        <v>5</v>
      </c>
      <c r="AL64">
        <v>0</v>
      </c>
      <c r="AM64">
        <v>0</v>
      </c>
      <c r="AN64">
        <v>0</v>
      </c>
      <c r="AO64">
        <v>0</v>
      </c>
      <c r="AP64" t="s">
        <v>106</v>
      </c>
      <c r="AQ64" t="s">
        <v>107</v>
      </c>
      <c r="AR64" t="s">
        <v>108</v>
      </c>
      <c r="AS64" t="s">
        <v>109</v>
      </c>
      <c r="AT64" t="s">
        <v>110</v>
      </c>
      <c r="AU64" t="s">
        <v>104</v>
      </c>
      <c r="AX64" t="s">
        <v>104</v>
      </c>
      <c r="AY64">
        <v>0</v>
      </c>
      <c r="AZ64">
        <v>0.5</v>
      </c>
      <c r="BA64">
        <v>4.5</v>
      </c>
      <c r="BC64">
        <v>0</v>
      </c>
      <c r="BD64">
        <v>110</v>
      </c>
      <c r="BE64" t="s">
        <v>136</v>
      </c>
      <c r="BI64" t="s">
        <v>112</v>
      </c>
      <c r="BJ64" t="s">
        <v>111</v>
      </c>
      <c r="BK64" t="s">
        <v>113</v>
      </c>
      <c r="BL64" t="str">
        <f>"https://www.hvlgroup.com/Products/Specs/"&amp;"H108701-AGB"</f>
        <v>https://www.hvlgroup.com/Products/Specs/H108701-AGB</v>
      </c>
      <c r="BM64" t="s">
        <v>271</v>
      </c>
      <c r="BN64" t="str">
        <f>"https://www.hvlgroup.com/Product/"&amp;"H108701-AGB"</f>
        <v>https://www.hvlgroup.com/Product/H108701-AGB</v>
      </c>
      <c r="BO64" t="s">
        <v>104</v>
      </c>
      <c r="BP64" t="s">
        <v>104</v>
      </c>
      <c r="BQ64" t="s">
        <v>260</v>
      </c>
      <c r="BR64" t="s">
        <v>116</v>
      </c>
      <c r="BS64" t="s">
        <v>272</v>
      </c>
      <c r="BT64">
        <v>6.25</v>
      </c>
      <c r="BV64" s="1">
        <v>42887</v>
      </c>
      <c r="BW64">
        <v>110.75</v>
      </c>
      <c r="BX64">
        <v>11.75</v>
      </c>
      <c r="BY64" t="s">
        <v>104</v>
      </c>
      <c r="BZ64">
        <v>0</v>
      </c>
      <c r="CA64">
        <v>0</v>
      </c>
      <c r="CB64">
        <v>0</v>
      </c>
      <c r="CC64">
        <v>0</v>
      </c>
      <c r="CD64">
        <v>1</v>
      </c>
      <c r="CE64">
        <v>70</v>
      </c>
      <c r="CF64" t="s">
        <v>90</v>
      </c>
      <c r="CI64" t="s">
        <v>111</v>
      </c>
      <c r="CJ64" t="s">
        <v>118</v>
      </c>
      <c r="CK64" t="s">
        <v>111</v>
      </c>
      <c r="CL64" t="s">
        <v>119</v>
      </c>
      <c r="CM64" t="s">
        <v>104</v>
      </c>
    </row>
    <row r="65" spans="1:91" x14ac:dyDescent="0.25">
      <c r="A65" t="s">
        <v>89</v>
      </c>
      <c r="B65" t="s">
        <v>90</v>
      </c>
      <c r="C65" t="s">
        <v>273</v>
      </c>
      <c r="D65" t="s">
        <v>270</v>
      </c>
      <c r="E65" s="4">
        <v>806134839178</v>
      </c>
      <c r="F65" t="s">
        <v>134</v>
      </c>
      <c r="G65" s="4">
        <v>87</v>
      </c>
      <c r="H65" s="4">
        <v>174</v>
      </c>
      <c r="I65" t="s">
        <v>135</v>
      </c>
      <c r="J65" t="s">
        <v>258</v>
      </c>
      <c r="K65" t="s">
        <v>96</v>
      </c>
      <c r="L65" t="s">
        <v>97</v>
      </c>
      <c r="M65" t="s">
        <v>98</v>
      </c>
      <c r="N65" t="s">
        <v>121</v>
      </c>
      <c r="O65" t="s">
        <v>100</v>
      </c>
      <c r="P65" t="s">
        <v>161</v>
      </c>
      <c r="Q65" t="s">
        <v>162</v>
      </c>
      <c r="R65">
        <v>0</v>
      </c>
      <c r="S65">
        <v>0</v>
      </c>
      <c r="T65">
        <v>8.25</v>
      </c>
      <c r="U65">
        <v>11.75</v>
      </c>
      <c r="V65">
        <v>110.75</v>
      </c>
      <c r="W65">
        <v>5.5</v>
      </c>
      <c r="X65">
        <v>0</v>
      </c>
      <c r="Y65">
        <v>3.08</v>
      </c>
      <c r="Z65">
        <v>1</v>
      </c>
      <c r="AA65">
        <v>60</v>
      </c>
      <c r="AB65" t="s">
        <v>182</v>
      </c>
      <c r="AD65" t="s">
        <v>182</v>
      </c>
      <c r="AE65" t="s">
        <v>182</v>
      </c>
      <c r="AF65" t="s">
        <v>111</v>
      </c>
      <c r="AG65" t="s">
        <v>105</v>
      </c>
      <c r="AH65">
        <v>14</v>
      </c>
      <c r="AI65">
        <v>13</v>
      </c>
      <c r="AJ65">
        <v>10</v>
      </c>
      <c r="AK65">
        <v>5</v>
      </c>
      <c r="AL65">
        <v>0</v>
      </c>
      <c r="AM65">
        <v>0</v>
      </c>
      <c r="AN65">
        <v>0</v>
      </c>
      <c r="AO65">
        <v>0</v>
      </c>
      <c r="AP65" t="s">
        <v>106</v>
      </c>
      <c r="AQ65" t="s">
        <v>107</v>
      </c>
      <c r="AR65" t="s">
        <v>108</v>
      </c>
      <c r="AS65" t="s">
        <v>109</v>
      </c>
      <c r="AT65" t="s">
        <v>110</v>
      </c>
      <c r="AU65" t="s">
        <v>104</v>
      </c>
      <c r="AX65" t="s">
        <v>104</v>
      </c>
      <c r="AY65">
        <v>0</v>
      </c>
      <c r="AZ65">
        <v>0.5</v>
      </c>
      <c r="BA65">
        <v>4.5</v>
      </c>
      <c r="BC65">
        <v>0</v>
      </c>
      <c r="BD65">
        <v>110</v>
      </c>
      <c r="BE65" t="s">
        <v>136</v>
      </c>
      <c r="BI65" t="s">
        <v>112</v>
      </c>
      <c r="BJ65" t="s">
        <v>111</v>
      </c>
      <c r="BK65" t="s">
        <v>122</v>
      </c>
      <c r="BL65" t="str">
        <f>"https://www.hvlgroup.com/Products/Specs/"&amp;"H108701-OB"</f>
        <v>https://www.hvlgroup.com/Products/Specs/H108701-OB</v>
      </c>
      <c r="BM65" t="s">
        <v>271</v>
      </c>
      <c r="BN65" t="str">
        <f>"https://www.hvlgroup.com/Product/"&amp;"H108701-OB"</f>
        <v>https://www.hvlgroup.com/Product/H108701-OB</v>
      </c>
      <c r="BO65" t="s">
        <v>104</v>
      </c>
      <c r="BP65" t="s">
        <v>104</v>
      </c>
      <c r="BQ65" t="s">
        <v>260</v>
      </c>
      <c r="BR65" t="s">
        <v>116</v>
      </c>
      <c r="BS65" t="s">
        <v>272</v>
      </c>
      <c r="BT65">
        <v>6.25</v>
      </c>
      <c r="BV65" s="1">
        <v>42887</v>
      </c>
      <c r="BW65">
        <v>110.75</v>
      </c>
      <c r="BX65">
        <v>11.75</v>
      </c>
      <c r="BY65" t="s">
        <v>104</v>
      </c>
      <c r="BZ65">
        <v>0</v>
      </c>
      <c r="CA65">
        <v>0</v>
      </c>
      <c r="CB65">
        <v>0</v>
      </c>
      <c r="CC65">
        <v>0</v>
      </c>
      <c r="CD65">
        <v>1</v>
      </c>
      <c r="CE65">
        <v>70</v>
      </c>
      <c r="CF65" t="s">
        <v>90</v>
      </c>
      <c r="CI65" t="s">
        <v>111</v>
      </c>
      <c r="CJ65" t="s">
        <v>118</v>
      </c>
      <c r="CK65" t="s">
        <v>111</v>
      </c>
      <c r="CL65" t="s">
        <v>119</v>
      </c>
      <c r="CM65" t="s">
        <v>104</v>
      </c>
    </row>
    <row r="66" spans="1:91" x14ac:dyDescent="0.25">
      <c r="A66" t="s">
        <v>89</v>
      </c>
      <c r="B66" t="s">
        <v>90</v>
      </c>
      <c r="C66" t="s">
        <v>274</v>
      </c>
      <c r="D66" t="s">
        <v>270</v>
      </c>
      <c r="E66" s="4">
        <v>806134839185</v>
      </c>
      <c r="F66" t="s">
        <v>134</v>
      </c>
      <c r="G66" s="4">
        <v>87</v>
      </c>
      <c r="H66" s="4">
        <v>174</v>
      </c>
      <c r="I66" t="s">
        <v>135</v>
      </c>
      <c r="J66" t="s">
        <v>258</v>
      </c>
      <c r="K66" t="s">
        <v>96</v>
      </c>
      <c r="L66" t="s">
        <v>97</v>
      </c>
      <c r="M66" t="s">
        <v>98</v>
      </c>
      <c r="N66" t="s">
        <v>124</v>
      </c>
      <c r="O66" t="s">
        <v>100</v>
      </c>
      <c r="P66" t="s">
        <v>161</v>
      </c>
      <c r="Q66" t="s">
        <v>162</v>
      </c>
      <c r="R66">
        <v>0</v>
      </c>
      <c r="S66">
        <v>0</v>
      </c>
      <c r="T66">
        <v>8.25</v>
      </c>
      <c r="U66">
        <v>11.75</v>
      </c>
      <c r="V66">
        <v>110.75</v>
      </c>
      <c r="W66">
        <v>5.5</v>
      </c>
      <c r="X66">
        <v>0</v>
      </c>
      <c r="Y66">
        <v>3.08</v>
      </c>
      <c r="Z66">
        <v>1</v>
      </c>
      <c r="AA66">
        <v>60</v>
      </c>
      <c r="AB66" t="s">
        <v>182</v>
      </c>
      <c r="AD66" t="s">
        <v>182</v>
      </c>
      <c r="AE66" t="s">
        <v>182</v>
      </c>
      <c r="AF66" t="s">
        <v>111</v>
      </c>
      <c r="AG66" t="s">
        <v>105</v>
      </c>
      <c r="AH66">
        <v>14</v>
      </c>
      <c r="AI66">
        <v>13</v>
      </c>
      <c r="AJ66">
        <v>10</v>
      </c>
      <c r="AK66">
        <v>5</v>
      </c>
      <c r="AL66">
        <v>0</v>
      </c>
      <c r="AM66">
        <v>0</v>
      </c>
      <c r="AN66">
        <v>0</v>
      </c>
      <c r="AO66">
        <v>0</v>
      </c>
      <c r="AP66" t="s">
        <v>106</v>
      </c>
      <c r="AQ66" t="s">
        <v>107</v>
      </c>
      <c r="AR66" t="s">
        <v>108</v>
      </c>
      <c r="AS66" t="s">
        <v>109</v>
      </c>
      <c r="AT66" t="s">
        <v>110</v>
      </c>
      <c r="AU66" t="s">
        <v>104</v>
      </c>
      <c r="AX66" t="s">
        <v>104</v>
      </c>
      <c r="AY66">
        <v>0</v>
      </c>
      <c r="AZ66">
        <v>0.5</v>
      </c>
      <c r="BA66">
        <v>4.5</v>
      </c>
      <c r="BC66">
        <v>0</v>
      </c>
      <c r="BD66">
        <v>110</v>
      </c>
      <c r="BE66" t="s">
        <v>136</v>
      </c>
      <c r="BI66" t="s">
        <v>112</v>
      </c>
      <c r="BJ66" t="s">
        <v>111</v>
      </c>
      <c r="BK66" t="s">
        <v>125</v>
      </c>
      <c r="BL66" t="str">
        <f>"https://www.hvlgroup.com/Products/Specs/"&amp;"H108701-PN"</f>
        <v>https://www.hvlgroup.com/Products/Specs/H108701-PN</v>
      </c>
      <c r="BM66" t="s">
        <v>271</v>
      </c>
      <c r="BN66" t="str">
        <f>"https://www.hvlgroup.com/Product/"&amp;"H108701-PN"</f>
        <v>https://www.hvlgroup.com/Product/H108701-PN</v>
      </c>
      <c r="BO66" t="s">
        <v>104</v>
      </c>
      <c r="BP66" t="s">
        <v>104</v>
      </c>
      <c r="BQ66" t="s">
        <v>260</v>
      </c>
      <c r="BR66" t="s">
        <v>116</v>
      </c>
      <c r="BS66" t="s">
        <v>272</v>
      </c>
      <c r="BT66">
        <v>6.25</v>
      </c>
      <c r="BV66" s="1">
        <v>42887</v>
      </c>
      <c r="BW66">
        <v>110.75</v>
      </c>
      <c r="BX66">
        <v>11.75</v>
      </c>
      <c r="BY66" t="s">
        <v>104</v>
      </c>
      <c r="BZ66">
        <v>0</v>
      </c>
      <c r="CA66">
        <v>0</v>
      </c>
      <c r="CB66">
        <v>0</v>
      </c>
      <c r="CC66">
        <v>0</v>
      </c>
      <c r="CD66">
        <v>1</v>
      </c>
      <c r="CE66">
        <v>70</v>
      </c>
      <c r="CF66" t="s">
        <v>90</v>
      </c>
      <c r="CI66" t="s">
        <v>111</v>
      </c>
      <c r="CJ66" t="s">
        <v>118</v>
      </c>
      <c r="CK66" t="s">
        <v>111</v>
      </c>
      <c r="CL66" t="s">
        <v>119</v>
      </c>
      <c r="CM66" t="s">
        <v>104</v>
      </c>
    </row>
    <row r="67" spans="1:91" x14ac:dyDescent="0.25">
      <c r="A67" t="s">
        <v>89</v>
      </c>
      <c r="B67" t="s">
        <v>90</v>
      </c>
      <c r="C67" t="s">
        <v>275</v>
      </c>
      <c r="D67" t="s">
        <v>276</v>
      </c>
      <c r="E67" s="4">
        <v>806134839192</v>
      </c>
      <c r="F67" t="s">
        <v>93</v>
      </c>
      <c r="G67" s="4">
        <v>53</v>
      </c>
      <c r="H67" s="4">
        <v>106</v>
      </c>
      <c r="I67" t="s">
        <v>94</v>
      </c>
      <c r="J67" t="s">
        <v>277</v>
      </c>
      <c r="K67" t="s">
        <v>96</v>
      </c>
      <c r="L67" t="s">
        <v>97</v>
      </c>
      <c r="M67" t="s">
        <v>98</v>
      </c>
      <c r="N67" t="s">
        <v>99</v>
      </c>
      <c r="O67" t="s">
        <v>100</v>
      </c>
      <c r="R67">
        <v>0</v>
      </c>
      <c r="S67">
        <v>4.75</v>
      </c>
      <c r="T67">
        <v>16.75</v>
      </c>
      <c r="U67">
        <v>0</v>
      </c>
      <c r="V67">
        <v>0</v>
      </c>
      <c r="W67">
        <v>0</v>
      </c>
      <c r="X67">
        <v>3.75</v>
      </c>
      <c r="Y67">
        <v>2</v>
      </c>
      <c r="Z67">
        <v>1</v>
      </c>
      <c r="AA67">
        <v>75</v>
      </c>
      <c r="AB67" t="s">
        <v>278</v>
      </c>
      <c r="AD67" t="s">
        <v>278</v>
      </c>
      <c r="AE67" t="s">
        <v>278</v>
      </c>
      <c r="AF67" t="s">
        <v>111</v>
      </c>
      <c r="AG67" t="s">
        <v>105</v>
      </c>
      <c r="AH67">
        <v>13</v>
      </c>
      <c r="AI67">
        <v>10</v>
      </c>
      <c r="AJ67">
        <v>7</v>
      </c>
      <c r="AK67">
        <v>2</v>
      </c>
      <c r="AL67">
        <v>0</v>
      </c>
      <c r="AM67">
        <v>0</v>
      </c>
      <c r="AN67">
        <v>0</v>
      </c>
      <c r="AO67">
        <v>0</v>
      </c>
      <c r="AP67" t="s">
        <v>106</v>
      </c>
      <c r="AQ67" t="s">
        <v>107</v>
      </c>
      <c r="AR67" t="s">
        <v>108</v>
      </c>
      <c r="AS67" t="s">
        <v>109</v>
      </c>
      <c r="AT67" t="s">
        <v>110</v>
      </c>
      <c r="AU67" t="s">
        <v>111</v>
      </c>
      <c r="AV67" t="s">
        <v>112</v>
      </c>
      <c r="AW67" t="s">
        <v>112</v>
      </c>
      <c r="AX67" t="s">
        <v>111</v>
      </c>
      <c r="AY67">
        <v>0</v>
      </c>
      <c r="AZ67">
        <v>0</v>
      </c>
      <c r="BA67">
        <v>4.75</v>
      </c>
      <c r="BC67">
        <v>0</v>
      </c>
      <c r="BD67">
        <v>11.75</v>
      </c>
      <c r="BI67" t="s">
        <v>112</v>
      </c>
      <c r="BJ67" t="s">
        <v>111</v>
      </c>
      <c r="BK67" t="s">
        <v>113</v>
      </c>
      <c r="BL67" t="str">
        <f>"https://www.hvlgroup.com/Products/Specs/"&amp;"H109101A-AGB"</f>
        <v>https://www.hvlgroup.com/Products/Specs/H109101A-AGB</v>
      </c>
      <c r="BM67" t="s">
        <v>279</v>
      </c>
      <c r="BN67" t="str">
        <f>"https://www.hvlgroup.com/Product/"&amp;"H109101A-AGB"</f>
        <v>https://www.hvlgroup.com/Product/H109101A-AGB</v>
      </c>
      <c r="BO67" t="s">
        <v>104</v>
      </c>
      <c r="BP67" t="s">
        <v>104</v>
      </c>
      <c r="BQ67" t="s">
        <v>280</v>
      </c>
      <c r="BR67" t="s">
        <v>116</v>
      </c>
      <c r="BS67" t="s">
        <v>116</v>
      </c>
      <c r="BT67">
        <v>0</v>
      </c>
      <c r="BV67" s="1">
        <v>42887</v>
      </c>
      <c r="BW67">
        <v>0</v>
      </c>
      <c r="BX67">
        <v>0</v>
      </c>
      <c r="BY67" t="s">
        <v>104</v>
      </c>
      <c r="BZ67">
        <v>0</v>
      </c>
      <c r="CA67">
        <v>0</v>
      </c>
      <c r="CB67">
        <v>0</v>
      </c>
      <c r="CC67">
        <v>0</v>
      </c>
      <c r="CD67">
        <v>1</v>
      </c>
      <c r="CE67">
        <v>100</v>
      </c>
      <c r="CF67" t="s">
        <v>90</v>
      </c>
      <c r="CI67" t="s">
        <v>111</v>
      </c>
      <c r="CJ67" t="s">
        <v>118</v>
      </c>
      <c r="CK67" t="s">
        <v>111</v>
      </c>
      <c r="CL67" t="s">
        <v>119</v>
      </c>
      <c r="CM67" t="s">
        <v>104</v>
      </c>
    </row>
    <row r="68" spans="1:91" x14ac:dyDescent="0.25">
      <c r="A68" t="s">
        <v>89</v>
      </c>
      <c r="B68" t="s">
        <v>90</v>
      </c>
      <c r="C68" t="s">
        <v>281</v>
      </c>
      <c r="D68" t="s">
        <v>276</v>
      </c>
      <c r="E68" s="4">
        <v>806134839208</v>
      </c>
      <c r="F68" t="s">
        <v>93</v>
      </c>
      <c r="G68" s="4">
        <v>53</v>
      </c>
      <c r="H68" s="4">
        <v>106</v>
      </c>
      <c r="I68" t="s">
        <v>94</v>
      </c>
      <c r="J68" t="s">
        <v>277</v>
      </c>
      <c r="K68" t="s">
        <v>96</v>
      </c>
      <c r="L68" t="s">
        <v>97</v>
      </c>
      <c r="M68" t="s">
        <v>98</v>
      </c>
      <c r="N68" t="s">
        <v>121</v>
      </c>
      <c r="O68" t="s">
        <v>100</v>
      </c>
      <c r="R68">
        <v>0</v>
      </c>
      <c r="S68">
        <v>4.75</v>
      </c>
      <c r="T68">
        <v>16.75</v>
      </c>
      <c r="U68">
        <v>0</v>
      </c>
      <c r="V68">
        <v>0</v>
      </c>
      <c r="W68">
        <v>0</v>
      </c>
      <c r="X68">
        <v>3.75</v>
      </c>
      <c r="Y68">
        <v>2</v>
      </c>
      <c r="Z68">
        <v>1</v>
      </c>
      <c r="AA68">
        <v>75</v>
      </c>
      <c r="AB68" t="s">
        <v>278</v>
      </c>
      <c r="AD68" t="s">
        <v>278</v>
      </c>
      <c r="AE68" t="s">
        <v>278</v>
      </c>
      <c r="AF68" t="s">
        <v>111</v>
      </c>
      <c r="AG68" t="s">
        <v>105</v>
      </c>
      <c r="AH68">
        <v>13</v>
      </c>
      <c r="AI68">
        <v>10</v>
      </c>
      <c r="AJ68">
        <v>7</v>
      </c>
      <c r="AK68">
        <v>2</v>
      </c>
      <c r="AL68">
        <v>0</v>
      </c>
      <c r="AM68">
        <v>0</v>
      </c>
      <c r="AN68">
        <v>0</v>
      </c>
      <c r="AO68">
        <v>0</v>
      </c>
      <c r="AP68" t="s">
        <v>106</v>
      </c>
      <c r="AQ68" t="s">
        <v>107</v>
      </c>
      <c r="AR68" t="s">
        <v>108</v>
      </c>
      <c r="AS68" t="s">
        <v>109</v>
      </c>
      <c r="AT68" t="s">
        <v>110</v>
      </c>
      <c r="AU68" t="s">
        <v>111</v>
      </c>
      <c r="AV68" t="s">
        <v>112</v>
      </c>
      <c r="AW68" t="s">
        <v>112</v>
      </c>
      <c r="AX68" t="s">
        <v>111</v>
      </c>
      <c r="AY68">
        <v>0</v>
      </c>
      <c r="AZ68">
        <v>0</v>
      </c>
      <c r="BA68">
        <v>4.75</v>
      </c>
      <c r="BC68">
        <v>0</v>
      </c>
      <c r="BD68">
        <v>11.75</v>
      </c>
      <c r="BI68" t="s">
        <v>112</v>
      </c>
      <c r="BJ68" t="s">
        <v>111</v>
      </c>
      <c r="BK68" t="s">
        <v>122</v>
      </c>
      <c r="BL68" t="str">
        <f>"https://www.hvlgroup.com/Products/Specs/"&amp;"H109101A-OB"</f>
        <v>https://www.hvlgroup.com/Products/Specs/H109101A-OB</v>
      </c>
      <c r="BM68" t="s">
        <v>279</v>
      </c>
      <c r="BN68" t="str">
        <f>"https://www.hvlgroup.com/Product/"&amp;"H109101A-OB"</f>
        <v>https://www.hvlgroup.com/Product/H109101A-OB</v>
      </c>
      <c r="BO68" t="s">
        <v>104</v>
      </c>
      <c r="BP68" t="s">
        <v>104</v>
      </c>
      <c r="BQ68" t="s">
        <v>280</v>
      </c>
      <c r="BR68" t="s">
        <v>116</v>
      </c>
      <c r="BS68" t="s">
        <v>116</v>
      </c>
      <c r="BT68">
        <v>0</v>
      </c>
      <c r="BV68" s="1">
        <v>42887</v>
      </c>
      <c r="BW68">
        <v>0</v>
      </c>
      <c r="BX68">
        <v>0</v>
      </c>
      <c r="BY68" t="s">
        <v>104</v>
      </c>
      <c r="BZ68">
        <v>0</v>
      </c>
      <c r="CA68">
        <v>0</v>
      </c>
      <c r="CB68">
        <v>0</v>
      </c>
      <c r="CC68">
        <v>0</v>
      </c>
      <c r="CD68">
        <v>1</v>
      </c>
      <c r="CE68">
        <v>100</v>
      </c>
      <c r="CF68" t="s">
        <v>90</v>
      </c>
      <c r="CI68" t="s">
        <v>111</v>
      </c>
      <c r="CJ68" t="s">
        <v>118</v>
      </c>
      <c r="CK68" t="s">
        <v>111</v>
      </c>
      <c r="CL68" t="s">
        <v>119</v>
      </c>
      <c r="CM68" t="s">
        <v>104</v>
      </c>
    </row>
    <row r="69" spans="1:91" x14ac:dyDescent="0.25">
      <c r="A69" t="s">
        <v>89</v>
      </c>
      <c r="B69" t="s">
        <v>90</v>
      </c>
      <c r="C69" t="s">
        <v>282</v>
      </c>
      <c r="D69" t="s">
        <v>276</v>
      </c>
      <c r="E69" s="4">
        <v>806134839215</v>
      </c>
      <c r="F69" t="s">
        <v>93</v>
      </c>
      <c r="G69" s="4">
        <v>53</v>
      </c>
      <c r="H69" s="4">
        <v>106</v>
      </c>
      <c r="I69" t="s">
        <v>94</v>
      </c>
      <c r="J69" t="s">
        <v>277</v>
      </c>
      <c r="K69" t="s">
        <v>96</v>
      </c>
      <c r="L69" t="s">
        <v>97</v>
      </c>
      <c r="M69" t="s">
        <v>98</v>
      </c>
      <c r="N69" t="s">
        <v>124</v>
      </c>
      <c r="O69" t="s">
        <v>100</v>
      </c>
      <c r="R69">
        <v>0</v>
      </c>
      <c r="S69">
        <v>4.75</v>
      </c>
      <c r="T69">
        <v>16.75</v>
      </c>
      <c r="U69">
        <v>0</v>
      </c>
      <c r="V69">
        <v>0</v>
      </c>
      <c r="W69">
        <v>0</v>
      </c>
      <c r="X69">
        <v>3.75</v>
      </c>
      <c r="Y69">
        <v>2</v>
      </c>
      <c r="Z69">
        <v>1</v>
      </c>
      <c r="AA69">
        <v>75</v>
      </c>
      <c r="AB69" t="s">
        <v>278</v>
      </c>
      <c r="AD69" t="s">
        <v>278</v>
      </c>
      <c r="AE69" t="s">
        <v>278</v>
      </c>
      <c r="AF69" t="s">
        <v>111</v>
      </c>
      <c r="AG69" t="s">
        <v>105</v>
      </c>
      <c r="AH69">
        <v>13</v>
      </c>
      <c r="AI69">
        <v>10</v>
      </c>
      <c r="AJ69">
        <v>7</v>
      </c>
      <c r="AK69">
        <v>2</v>
      </c>
      <c r="AL69">
        <v>0</v>
      </c>
      <c r="AM69">
        <v>0</v>
      </c>
      <c r="AN69">
        <v>0</v>
      </c>
      <c r="AO69">
        <v>0</v>
      </c>
      <c r="AP69" t="s">
        <v>106</v>
      </c>
      <c r="AQ69" t="s">
        <v>107</v>
      </c>
      <c r="AR69" t="s">
        <v>108</v>
      </c>
      <c r="AS69" t="s">
        <v>109</v>
      </c>
      <c r="AT69" t="s">
        <v>110</v>
      </c>
      <c r="AU69" t="s">
        <v>111</v>
      </c>
      <c r="AV69" t="s">
        <v>112</v>
      </c>
      <c r="AW69" t="s">
        <v>112</v>
      </c>
      <c r="AX69" t="s">
        <v>111</v>
      </c>
      <c r="AY69">
        <v>0</v>
      </c>
      <c r="AZ69">
        <v>0</v>
      </c>
      <c r="BA69">
        <v>4.75</v>
      </c>
      <c r="BC69">
        <v>0</v>
      </c>
      <c r="BD69">
        <v>11.75</v>
      </c>
      <c r="BI69" t="s">
        <v>112</v>
      </c>
      <c r="BJ69" t="s">
        <v>111</v>
      </c>
      <c r="BK69" t="s">
        <v>125</v>
      </c>
      <c r="BL69" t="str">
        <f>"https://www.hvlgroup.com/Products/Specs/"&amp;"H109101A-PN"</f>
        <v>https://www.hvlgroup.com/Products/Specs/H109101A-PN</v>
      </c>
      <c r="BM69" t="s">
        <v>279</v>
      </c>
      <c r="BN69" t="str">
        <f>"https://www.hvlgroup.com/Product/"&amp;"H109101A-PN"</f>
        <v>https://www.hvlgroup.com/Product/H109101A-PN</v>
      </c>
      <c r="BO69" t="s">
        <v>104</v>
      </c>
      <c r="BP69" t="s">
        <v>104</v>
      </c>
      <c r="BQ69" t="s">
        <v>280</v>
      </c>
      <c r="BR69" t="s">
        <v>116</v>
      </c>
      <c r="BS69" t="s">
        <v>116</v>
      </c>
      <c r="BT69">
        <v>0</v>
      </c>
      <c r="BV69" s="1">
        <v>42887</v>
      </c>
      <c r="BW69">
        <v>0</v>
      </c>
      <c r="BX69">
        <v>0</v>
      </c>
      <c r="BY69" t="s">
        <v>104</v>
      </c>
      <c r="BZ69">
        <v>0</v>
      </c>
      <c r="CA69">
        <v>0</v>
      </c>
      <c r="CB69">
        <v>0</v>
      </c>
      <c r="CC69">
        <v>0</v>
      </c>
      <c r="CD69">
        <v>1</v>
      </c>
      <c r="CE69">
        <v>100</v>
      </c>
      <c r="CF69" t="s">
        <v>90</v>
      </c>
      <c r="CI69" t="s">
        <v>111</v>
      </c>
      <c r="CJ69" t="s">
        <v>118</v>
      </c>
      <c r="CK69" t="s">
        <v>111</v>
      </c>
      <c r="CL69" t="s">
        <v>119</v>
      </c>
      <c r="CM69" t="s">
        <v>104</v>
      </c>
    </row>
    <row r="70" spans="1:91" x14ac:dyDescent="0.25">
      <c r="A70" t="s">
        <v>89</v>
      </c>
      <c r="B70" t="s">
        <v>90</v>
      </c>
      <c r="C70" t="s">
        <v>283</v>
      </c>
      <c r="D70" t="s">
        <v>276</v>
      </c>
      <c r="E70" s="4">
        <v>806134839222</v>
      </c>
      <c r="F70" t="s">
        <v>93</v>
      </c>
      <c r="G70" s="4">
        <v>53</v>
      </c>
      <c r="H70" s="4">
        <v>106</v>
      </c>
      <c r="I70" t="s">
        <v>94</v>
      </c>
      <c r="J70" t="s">
        <v>277</v>
      </c>
      <c r="K70" t="s">
        <v>96</v>
      </c>
      <c r="L70" t="s">
        <v>97</v>
      </c>
      <c r="M70" t="s">
        <v>98</v>
      </c>
      <c r="N70" t="s">
        <v>151</v>
      </c>
      <c r="O70" t="s">
        <v>100</v>
      </c>
      <c r="R70">
        <v>0</v>
      </c>
      <c r="S70">
        <v>4.75</v>
      </c>
      <c r="T70">
        <v>16.75</v>
      </c>
      <c r="U70">
        <v>0</v>
      </c>
      <c r="V70">
        <v>0</v>
      </c>
      <c r="W70">
        <v>0</v>
      </c>
      <c r="X70">
        <v>3.75</v>
      </c>
      <c r="Y70">
        <v>2</v>
      </c>
      <c r="Z70">
        <v>1</v>
      </c>
      <c r="AA70">
        <v>75</v>
      </c>
      <c r="AB70" t="s">
        <v>278</v>
      </c>
      <c r="AD70" t="s">
        <v>278</v>
      </c>
      <c r="AE70" t="s">
        <v>278</v>
      </c>
      <c r="AF70" t="s">
        <v>111</v>
      </c>
      <c r="AG70" t="s">
        <v>105</v>
      </c>
      <c r="AH70">
        <v>13</v>
      </c>
      <c r="AI70">
        <v>10</v>
      </c>
      <c r="AJ70">
        <v>7</v>
      </c>
      <c r="AK70">
        <v>2</v>
      </c>
      <c r="AL70">
        <v>0</v>
      </c>
      <c r="AM70">
        <v>0</v>
      </c>
      <c r="AN70">
        <v>0</v>
      </c>
      <c r="AO70">
        <v>0</v>
      </c>
      <c r="AP70" t="s">
        <v>106</v>
      </c>
      <c r="AQ70" t="s">
        <v>107</v>
      </c>
      <c r="AR70" t="s">
        <v>108</v>
      </c>
      <c r="AS70" t="s">
        <v>109</v>
      </c>
      <c r="AT70" t="s">
        <v>110</v>
      </c>
      <c r="AU70" t="s">
        <v>111</v>
      </c>
      <c r="AV70" t="s">
        <v>112</v>
      </c>
      <c r="AW70" t="s">
        <v>112</v>
      </c>
      <c r="AX70" t="s">
        <v>111</v>
      </c>
      <c r="AY70">
        <v>0</v>
      </c>
      <c r="AZ70">
        <v>0</v>
      </c>
      <c r="BA70">
        <v>4.75</v>
      </c>
      <c r="BC70">
        <v>0</v>
      </c>
      <c r="BD70">
        <v>11.75</v>
      </c>
      <c r="BI70" t="s">
        <v>112</v>
      </c>
      <c r="BJ70" t="s">
        <v>111</v>
      </c>
      <c r="BK70" t="s">
        <v>152</v>
      </c>
      <c r="BL70" t="str">
        <f>"https://www.hvlgroup.com/Products/Specs/"&amp;"H109101A-POC"</f>
        <v>https://www.hvlgroup.com/Products/Specs/H109101A-POC</v>
      </c>
      <c r="BM70" t="s">
        <v>279</v>
      </c>
      <c r="BN70" t="str">
        <f>"https://www.hvlgroup.com/Product/"&amp;"H109101A-POC"</f>
        <v>https://www.hvlgroup.com/Product/H109101A-POC</v>
      </c>
      <c r="BO70" t="s">
        <v>104</v>
      </c>
      <c r="BP70" t="s">
        <v>104</v>
      </c>
      <c r="BQ70" t="s">
        <v>280</v>
      </c>
      <c r="BR70" t="s">
        <v>116</v>
      </c>
      <c r="BS70" t="s">
        <v>116</v>
      </c>
      <c r="BT70">
        <v>0</v>
      </c>
      <c r="BV70" s="1">
        <v>42887</v>
      </c>
      <c r="BW70">
        <v>0</v>
      </c>
      <c r="BX70">
        <v>0</v>
      </c>
      <c r="BY70" t="s">
        <v>104</v>
      </c>
      <c r="BZ70">
        <v>0</v>
      </c>
      <c r="CA70">
        <v>0</v>
      </c>
      <c r="CB70">
        <v>0</v>
      </c>
      <c r="CC70">
        <v>0</v>
      </c>
      <c r="CD70">
        <v>1</v>
      </c>
      <c r="CE70">
        <v>100</v>
      </c>
      <c r="CF70" t="s">
        <v>90</v>
      </c>
      <c r="CI70" t="s">
        <v>111</v>
      </c>
      <c r="CJ70" t="s">
        <v>118</v>
      </c>
      <c r="CK70" t="s">
        <v>111</v>
      </c>
      <c r="CL70" t="s">
        <v>119</v>
      </c>
      <c r="CM70" t="s">
        <v>104</v>
      </c>
    </row>
    <row r="71" spans="1:91" x14ac:dyDescent="0.25">
      <c r="A71" t="s">
        <v>89</v>
      </c>
      <c r="B71" t="s">
        <v>90</v>
      </c>
      <c r="C71" t="s">
        <v>284</v>
      </c>
      <c r="D71" t="s">
        <v>285</v>
      </c>
      <c r="E71" s="4">
        <v>806134839239</v>
      </c>
      <c r="F71" t="s">
        <v>93</v>
      </c>
      <c r="G71" s="4">
        <v>59</v>
      </c>
      <c r="H71" s="4">
        <v>118</v>
      </c>
      <c r="I71" t="s">
        <v>94</v>
      </c>
      <c r="J71" t="s">
        <v>277</v>
      </c>
      <c r="K71" t="s">
        <v>96</v>
      </c>
      <c r="L71" t="s">
        <v>97</v>
      </c>
      <c r="M71" t="s">
        <v>98</v>
      </c>
      <c r="N71" t="s">
        <v>99</v>
      </c>
      <c r="O71" t="s">
        <v>100</v>
      </c>
      <c r="R71">
        <v>0</v>
      </c>
      <c r="S71">
        <v>5</v>
      </c>
      <c r="T71">
        <v>12.25</v>
      </c>
      <c r="U71">
        <v>0</v>
      </c>
      <c r="V71">
        <v>0</v>
      </c>
      <c r="W71">
        <v>0</v>
      </c>
      <c r="X71">
        <v>7.25</v>
      </c>
      <c r="Y71">
        <v>2</v>
      </c>
      <c r="Z71">
        <v>1</v>
      </c>
      <c r="AA71">
        <v>60</v>
      </c>
      <c r="AB71" t="s">
        <v>163</v>
      </c>
      <c r="AD71" t="s">
        <v>163</v>
      </c>
      <c r="AE71" t="s">
        <v>163</v>
      </c>
      <c r="AF71" t="s">
        <v>111</v>
      </c>
      <c r="AG71" t="s">
        <v>105</v>
      </c>
      <c r="AH71">
        <v>16</v>
      </c>
      <c r="AI71">
        <v>12</v>
      </c>
      <c r="AJ71">
        <v>10</v>
      </c>
      <c r="AK71">
        <v>3</v>
      </c>
      <c r="AL71">
        <v>0</v>
      </c>
      <c r="AM71">
        <v>0</v>
      </c>
      <c r="AN71">
        <v>0</v>
      </c>
      <c r="AO71">
        <v>0</v>
      </c>
      <c r="AP71" t="s">
        <v>106</v>
      </c>
      <c r="AQ71" t="s">
        <v>107</v>
      </c>
      <c r="AR71" t="s">
        <v>108</v>
      </c>
      <c r="AS71" t="s">
        <v>109</v>
      </c>
      <c r="AT71" t="s">
        <v>110</v>
      </c>
      <c r="AU71" t="s">
        <v>111</v>
      </c>
      <c r="AV71" t="s">
        <v>112</v>
      </c>
      <c r="AW71" t="s">
        <v>112</v>
      </c>
      <c r="AX71" t="s">
        <v>104</v>
      </c>
      <c r="AY71">
        <v>0</v>
      </c>
      <c r="AZ71">
        <v>0</v>
      </c>
      <c r="BA71">
        <v>4.75</v>
      </c>
      <c r="BC71">
        <v>0</v>
      </c>
      <c r="BD71">
        <v>11</v>
      </c>
      <c r="BI71" t="s">
        <v>112</v>
      </c>
      <c r="BJ71" t="s">
        <v>111</v>
      </c>
      <c r="BK71" t="s">
        <v>113</v>
      </c>
      <c r="BL71" t="str">
        <f>"https://www.hvlgroup.com/Products/Specs/"&amp;"H109101B-AGB"</f>
        <v>https://www.hvlgroup.com/Products/Specs/H109101B-AGB</v>
      </c>
      <c r="BM71" t="s">
        <v>279</v>
      </c>
      <c r="BN71" t="str">
        <f>"https://www.hvlgroup.com/Product/"&amp;"H109101B-AGB"</f>
        <v>https://www.hvlgroup.com/Product/H109101B-AGB</v>
      </c>
      <c r="BO71" t="s">
        <v>104</v>
      </c>
      <c r="BP71" t="s">
        <v>104</v>
      </c>
      <c r="BQ71" t="s">
        <v>280</v>
      </c>
      <c r="BR71" t="s">
        <v>116</v>
      </c>
      <c r="BS71" t="s">
        <v>116</v>
      </c>
      <c r="BT71">
        <v>0</v>
      </c>
      <c r="BV71" s="1">
        <v>42887</v>
      </c>
      <c r="BW71">
        <v>0</v>
      </c>
      <c r="BX71">
        <v>0</v>
      </c>
      <c r="BY71" t="s">
        <v>104</v>
      </c>
      <c r="BZ71">
        <v>0</v>
      </c>
      <c r="CA71">
        <v>0</v>
      </c>
      <c r="CB71">
        <v>0</v>
      </c>
      <c r="CC71">
        <v>0</v>
      </c>
      <c r="CD71">
        <v>1</v>
      </c>
      <c r="CE71">
        <v>100</v>
      </c>
      <c r="CF71" t="s">
        <v>90</v>
      </c>
      <c r="CI71" t="s">
        <v>111</v>
      </c>
      <c r="CJ71" t="s">
        <v>118</v>
      </c>
      <c r="CK71" t="s">
        <v>111</v>
      </c>
      <c r="CL71" t="s">
        <v>119</v>
      </c>
      <c r="CM71" t="s">
        <v>104</v>
      </c>
    </row>
    <row r="72" spans="1:91" x14ac:dyDescent="0.25">
      <c r="A72" t="s">
        <v>89</v>
      </c>
      <c r="B72" t="s">
        <v>90</v>
      </c>
      <c r="C72" t="s">
        <v>286</v>
      </c>
      <c r="D72" t="s">
        <v>285</v>
      </c>
      <c r="E72" s="4">
        <v>806134839246</v>
      </c>
      <c r="F72" t="s">
        <v>93</v>
      </c>
      <c r="G72" s="4">
        <v>59</v>
      </c>
      <c r="H72" s="4">
        <v>118</v>
      </c>
      <c r="I72" t="s">
        <v>94</v>
      </c>
      <c r="J72" t="s">
        <v>277</v>
      </c>
      <c r="K72" t="s">
        <v>96</v>
      </c>
      <c r="L72" t="s">
        <v>97</v>
      </c>
      <c r="M72" t="s">
        <v>98</v>
      </c>
      <c r="N72" t="s">
        <v>121</v>
      </c>
      <c r="O72" t="s">
        <v>100</v>
      </c>
      <c r="R72">
        <v>0</v>
      </c>
      <c r="S72">
        <v>5</v>
      </c>
      <c r="T72">
        <v>12.25</v>
      </c>
      <c r="U72">
        <v>0</v>
      </c>
      <c r="V72">
        <v>0</v>
      </c>
      <c r="W72">
        <v>0</v>
      </c>
      <c r="X72">
        <v>7.25</v>
      </c>
      <c r="Y72">
        <v>2</v>
      </c>
      <c r="Z72">
        <v>1</v>
      </c>
      <c r="AA72">
        <v>60</v>
      </c>
      <c r="AB72" t="s">
        <v>163</v>
      </c>
      <c r="AD72" t="s">
        <v>163</v>
      </c>
      <c r="AE72" t="s">
        <v>163</v>
      </c>
      <c r="AF72" t="s">
        <v>111</v>
      </c>
      <c r="AG72" t="s">
        <v>105</v>
      </c>
      <c r="AH72">
        <v>16</v>
      </c>
      <c r="AI72">
        <v>12</v>
      </c>
      <c r="AJ72">
        <v>10</v>
      </c>
      <c r="AK72">
        <v>3</v>
      </c>
      <c r="AL72">
        <v>0</v>
      </c>
      <c r="AM72">
        <v>0</v>
      </c>
      <c r="AN72">
        <v>0</v>
      </c>
      <c r="AO72">
        <v>0</v>
      </c>
      <c r="AP72" t="s">
        <v>106</v>
      </c>
      <c r="AQ72" t="s">
        <v>107</v>
      </c>
      <c r="AR72" t="s">
        <v>108</v>
      </c>
      <c r="AS72" t="s">
        <v>109</v>
      </c>
      <c r="AT72" t="s">
        <v>110</v>
      </c>
      <c r="AU72" t="s">
        <v>111</v>
      </c>
      <c r="AV72" t="s">
        <v>112</v>
      </c>
      <c r="AW72" t="s">
        <v>112</v>
      </c>
      <c r="AX72" t="s">
        <v>104</v>
      </c>
      <c r="AY72">
        <v>0</v>
      </c>
      <c r="AZ72">
        <v>0</v>
      </c>
      <c r="BA72">
        <v>4.75</v>
      </c>
      <c r="BC72">
        <v>0</v>
      </c>
      <c r="BD72">
        <v>11</v>
      </c>
      <c r="BI72" t="s">
        <v>112</v>
      </c>
      <c r="BJ72" t="s">
        <v>111</v>
      </c>
      <c r="BK72" t="s">
        <v>122</v>
      </c>
      <c r="BL72" t="str">
        <f>"https://www.hvlgroup.com/Products/Specs/"&amp;"H109101B-OB"</f>
        <v>https://www.hvlgroup.com/Products/Specs/H109101B-OB</v>
      </c>
      <c r="BM72" t="s">
        <v>279</v>
      </c>
      <c r="BN72" t="str">
        <f>"https://www.hvlgroup.com/Product/"&amp;"H109101B-OB"</f>
        <v>https://www.hvlgroup.com/Product/H109101B-OB</v>
      </c>
      <c r="BO72" t="s">
        <v>104</v>
      </c>
      <c r="BP72" t="s">
        <v>104</v>
      </c>
      <c r="BQ72" t="s">
        <v>280</v>
      </c>
      <c r="BR72" t="s">
        <v>116</v>
      </c>
      <c r="BS72" t="s">
        <v>116</v>
      </c>
      <c r="BT72">
        <v>0</v>
      </c>
      <c r="BV72" s="1">
        <v>42887</v>
      </c>
      <c r="BW72">
        <v>0</v>
      </c>
      <c r="BX72">
        <v>0</v>
      </c>
      <c r="BY72" t="s">
        <v>104</v>
      </c>
      <c r="BZ72">
        <v>0</v>
      </c>
      <c r="CA72">
        <v>0</v>
      </c>
      <c r="CB72">
        <v>0</v>
      </c>
      <c r="CC72">
        <v>0</v>
      </c>
      <c r="CD72">
        <v>1</v>
      </c>
      <c r="CE72">
        <v>100</v>
      </c>
      <c r="CF72" t="s">
        <v>90</v>
      </c>
      <c r="CI72" t="s">
        <v>111</v>
      </c>
      <c r="CJ72" t="s">
        <v>118</v>
      </c>
      <c r="CK72" t="s">
        <v>111</v>
      </c>
      <c r="CL72" t="s">
        <v>119</v>
      </c>
      <c r="CM72" t="s">
        <v>104</v>
      </c>
    </row>
    <row r="73" spans="1:91" x14ac:dyDescent="0.25">
      <c r="A73" t="s">
        <v>89</v>
      </c>
      <c r="B73" t="s">
        <v>90</v>
      </c>
      <c r="C73" t="s">
        <v>287</v>
      </c>
      <c r="D73" t="s">
        <v>285</v>
      </c>
      <c r="E73" s="4">
        <v>806134839253</v>
      </c>
      <c r="F73" t="s">
        <v>93</v>
      </c>
      <c r="G73" s="4">
        <v>59</v>
      </c>
      <c r="H73" s="4">
        <v>118</v>
      </c>
      <c r="I73" t="s">
        <v>94</v>
      </c>
      <c r="J73" t="s">
        <v>277</v>
      </c>
      <c r="K73" t="s">
        <v>96</v>
      </c>
      <c r="L73" t="s">
        <v>97</v>
      </c>
      <c r="M73" t="s">
        <v>98</v>
      </c>
      <c r="N73" t="s">
        <v>124</v>
      </c>
      <c r="O73" t="s">
        <v>100</v>
      </c>
      <c r="R73">
        <v>0</v>
      </c>
      <c r="S73">
        <v>5</v>
      </c>
      <c r="T73">
        <v>12.25</v>
      </c>
      <c r="U73">
        <v>0</v>
      </c>
      <c r="V73">
        <v>0</v>
      </c>
      <c r="W73">
        <v>0</v>
      </c>
      <c r="X73">
        <v>7.25</v>
      </c>
      <c r="Y73">
        <v>2</v>
      </c>
      <c r="Z73">
        <v>1</v>
      </c>
      <c r="AA73">
        <v>60</v>
      </c>
      <c r="AB73" t="s">
        <v>163</v>
      </c>
      <c r="AD73" t="s">
        <v>163</v>
      </c>
      <c r="AE73" t="s">
        <v>163</v>
      </c>
      <c r="AF73" t="s">
        <v>111</v>
      </c>
      <c r="AG73" t="s">
        <v>105</v>
      </c>
      <c r="AH73">
        <v>16</v>
      </c>
      <c r="AI73">
        <v>12</v>
      </c>
      <c r="AJ73">
        <v>10</v>
      </c>
      <c r="AK73">
        <v>3</v>
      </c>
      <c r="AL73">
        <v>0</v>
      </c>
      <c r="AM73">
        <v>0</v>
      </c>
      <c r="AN73">
        <v>0</v>
      </c>
      <c r="AO73">
        <v>0</v>
      </c>
      <c r="AP73" t="s">
        <v>106</v>
      </c>
      <c r="AQ73" t="s">
        <v>107</v>
      </c>
      <c r="AR73" t="s">
        <v>108</v>
      </c>
      <c r="AS73" t="s">
        <v>109</v>
      </c>
      <c r="AT73" t="s">
        <v>110</v>
      </c>
      <c r="AU73" t="s">
        <v>111</v>
      </c>
      <c r="AV73" t="s">
        <v>112</v>
      </c>
      <c r="AW73" t="s">
        <v>112</v>
      </c>
      <c r="AX73" t="s">
        <v>104</v>
      </c>
      <c r="AY73">
        <v>0</v>
      </c>
      <c r="AZ73">
        <v>0</v>
      </c>
      <c r="BA73">
        <v>4.75</v>
      </c>
      <c r="BC73">
        <v>0</v>
      </c>
      <c r="BD73">
        <v>11</v>
      </c>
      <c r="BI73" t="s">
        <v>112</v>
      </c>
      <c r="BJ73" t="s">
        <v>111</v>
      </c>
      <c r="BK73" t="s">
        <v>125</v>
      </c>
      <c r="BL73" t="str">
        <f>"https://www.hvlgroup.com/Products/Specs/"&amp;"H109101B-PN"</f>
        <v>https://www.hvlgroup.com/Products/Specs/H109101B-PN</v>
      </c>
      <c r="BM73" t="s">
        <v>279</v>
      </c>
      <c r="BN73" t="str">
        <f>"https://www.hvlgroup.com/Product/"&amp;"H109101B-PN"</f>
        <v>https://www.hvlgroup.com/Product/H109101B-PN</v>
      </c>
      <c r="BO73" t="s">
        <v>104</v>
      </c>
      <c r="BP73" t="s">
        <v>104</v>
      </c>
      <c r="BQ73" t="s">
        <v>280</v>
      </c>
      <c r="BR73" t="s">
        <v>116</v>
      </c>
      <c r="BS73" t="s">
        <v>116</v>
      </c>
      <c r="BT73">
        <v>0</v>
      </c>
      <c r="BV73" s="1">
        <v>42887</v>
      </c>
      <c r="BW73">
        <v>0</v>
      </c>
      <c r="BX73">
        <v>0</v>
      </c>
      <c r="BY73" t="s">
        <v>104</v>
      </c>
      <c r="BZ73">
        <v>0</v>
      </c>
      <c r="CA73">
        <v>0</v>
      </c>
      <c r="CB73">
        <v>0</v>
      </c>
      <c r="CC73">
        <v>0</v>
      </c>
      <c r="CD73">
        <v>1</v>
      </c>
      <c r="CE73">
        <v>100</v>
      </c>
      <c r="CF73" t="s">
        <v>90</v>
      </c>
      <c r="CI73" t="s">
        <v>111</v>
      </c>
      <c r="CJ73" t="s">
        <v>118</v>
      </c>
      <c r="CK73" t="s">
        <v>111</v>
      </c>
      <c r="CL73" t="s">
        <v>119</v>
      </c>
      <c r="CM73" t="s">
        <v>104</v>
      </c>
    </row>
    <row r="74" spans="1:91" x14ac:dyDescent="0.25">
      <c r="A74" t="s">
        <v>89</v>
      </c>
      <c r="B74" t="s">
        <v>90</v>
      </c>
      <c r="C74" t="s">
        <v>288</v>
      </c>
      <c r="D74" t="s">
        <v>285</v>
      </c>
      <c r="E74" s="4">
        <v>806134839260</v>
      </c>
      <c r="F74" t="s">
        <v>93</v>
      </c>
      <c r="G74" s="4">
        <v>59</v>
      </c>
      <c r="H74" s="4">
        <v>118</v>
      </c>
      <c r="I74" t="s">
        <v>94</v>
      </c>
      <c r="J74" t="s">
        <v>277</v>
      </c>
      <c r="K74" t="s">
        <v>96</v>
      </c>
      <c r="L74" t="s">
        <v>97</v>
      </c>
      <c r="M74" t="s">
        <v>98</v>
      </c>
      <c r="N74" t="s">
        <v>151</v>
      </c>
      <c r="O74" t="s">
        <v>100</v>
      </c>
      <c r="R74">
        <v>0</v>
      </c>
      <c r="S74">
        <v>5</v>
      </c>
      <c r="T74">
        <v>12.25</v>
      </c>
      <c r="U74">
        <v>0</v>
      </c>
      <c r="V74">
        <v>0</v>
      </c>
      <c r="W74">
        <v>0</v>
      </c>
      <c r="X74">
        <v>7.25</v>
      </c>
      <c r="Y74">
        <v>2</v>
      </c>
      <c r="Z74">
        <v>1</v>
      </c>
      <c r="AA74">
        <v>60</v>
      </c>
      <c r="AB74" t="s">
        <v>163</v>
      </c>
      <c r="AD74" t="s">
        <v>163</v>
      </c>
      <c r="AE74" t="s">
        <v>163</v>
      </c>
      <c r="AF74" t="s">
        <v>111</v>
      </c>
      <c r="AG74" t="s">
        <v>105</v>
      </c>
      <c r="AH74">
        <v>16</v>
      </c>
      <c r="AI74">
        <v>12</v>
      </c>
      <c r="AJ74">
        <v>10</v>
      </c>
      <c r="AK74">
        <v>3</v>
      </c>
      <c r="AL74">
        <v>0</v>
      </c>
      <c r="AM74">
        <v>0</v>
      </c>
      <c r="AN74">
        <v>0</v>
      </c>
      <c r="AO74">
        <v>0</v>
      </c>
      <c r="AP74" t="s">
        <v>106</v>
      </c>
      <c r="AQ74" t="s">
        <v>107</v>
      </c>
      <c r="AR74" t="s">
        <v>108</v>
      </c>
      <c r="AS74" t="s">
        <v>109</v>
      </c>
      <c r="AT74" t="s">
        <v>110</v>
      </c>
      <c r="AU74" t="s">
        <v>111</v>
      </c>
      <c r="AV74" t="s">
        <v>112</v>
      </c>
      <c r="AW74" t="s">
        <v>112</v>
      </c>
      <c r="AX74" t="s">
        <v>104</v>
      </c>
      <c r="AY74">
        <v>0</v>
      </c>
      <c r="AZ74">
        <v>0</v>
      </c>
      <c r="BA74">
        <v>4.75</v>
      </c>
      <c r="BC74">
        <v>0</v>
      </c>
      <c r="BD74">
        <v>11</v>
      </c>
      <c r="BI74" t="s">
        <v>112</v>
      </c>
      <c r="BJ74" t="s">
        <v>111</v>
      </c>
      <c r="BK74" t="s">
        <v>152</v>
      </c>
      <c r="BL74" t="str">
        <f>"https://www.hvlgroup.com/Products/Specs/"&amp;"H109101B-POC"</f>
        <v>https://www.hvlgroup.com/Products/Specs/H109101B-POC</v>
      </c>
      <c r="BM74" t="s">
        <v>279</v>
      </c>
      <c r="BN74" t="str">
        <f>"https://www.hvlgroup.com/Product/"&amp;"H109101B-POC"</f>
        <v>https://www.hvlgroup.com/Product/H109101B-POC</v>
      </c>
      <c r="BO74" t="s">
        <v>104</v>
      </c>
      <c r="BP74" t="s">
        <v>104</v>
      </c>
      <c r="BQ74" t="s">
        <v>280</v>
      </c>
      <c r="BR74" t="s">
        <v>116</v>
      </c>
      <c r="BS74" t="s">
        <v>116</v>
      </c>
      <c r="BT74">
        <v>0</v>
      </c>
      <c r="BV74" s="1">
        <v>42887</v>
      </c>
      <c r="BW74">
        <v>0</v>
      </c>
      <c r="BX74">
        <v>0</v>
      </c>
      <c r="BY74" t="s">
        <v>104</v>
      </c>
      <c r="BZ74">
        <v>0</v>
      </c>
      <c r="CA74">
        <v>0</v>
      </c>
      <c r="CB74">
        <v>0</v>
      </c>
      <c r="CC74">
        <v>0</v>
      </c>
      <c r="CD74">
        <v>1</v>
      </c>
      <c r="CE74">
        <v>100</v>
      </c>
      <c r="CF74" t="s">
        <v>90</v>
      </c>
      <c r="CI74" t="s">
        <v>111</v>
      </c>
      <c r="CJ74" t="s">
        <v>118</v>
      </c>
      <c r="CK74" t="s">
        <v>111</v>
      </c>
      <c r="CL74" t="s">
        <v>119</v>
      </c>
      <c r="CM74" t="s">
        <v>104</v>
      </c>
    </row>
    <row r="75" spans="1:91" x14ac:dyDescent="0.25">
      <c r="A75" t="s">
        <v>89</v>
      </c>
      <c r="B75" t="s">
        <v>90</v>
      </c>
      <c r="C75" t="s">
        <v>289</v>
      </c>
      <c r="D75" t="s">
        <v>290</v>
      </c>
      <c r="E75" s="4">
        <v>806134839277</v>
      </c>
      <c r="F75" t="s">
        <v>128</v>
      </c>
      <c r="G75" s="4">
        <v>86</v>
      </c>
      <c r="H75" s="4">
        <v>172</v>
      </c>
      <c r="I75" t="s">
        <v>94</v>
      </c>
      <c r="J75" t="s">
        <v>277</v>
      </c>
      <c r="K75" t="s">
        <v>96</v>
      </c>
      <c r="L75" t="s">
        <v>97</v>
      </c>
      <c r="M75" t="s">
        <v>98</v>
      </c>
      <c r="N75" t="s">
        <v>99</v>
      </c>
      <c r="O75" t="s">
        <v>100</v>
      </c>
      <c r="R75">
        <v>0</v>
      </c>
      <c r="S75">
        <v>4.75</v>
      </c>
      <c r="T75">
        <v>16.5</v>
      </c>
      <c r="U75">
        <v>0</v>
      </c>
      <c r="V75">
        <v>0</v>
      </c>
      <c r="W75">
        <v>0</v>
      </c>
      <c r="X75">
        <v>3.75</v>
      </c>
      <c r="Y75">
        <v>2</v>
      </c>
      <c r="Z75">
        <v>2</v>
      </c>
      <c r="AA75">
        <v>75</v>
      </c>
      <c r="AB75" t="s">
        <v>278</v>
      </c>
      <c r="AD75" t="s">
        <v>278</v>
      </c>
      <c r="AE75" t="s">
        <v>278</v>
      </c>
      <c r="AF75" t="s">
        <v>111</v>
      </c>
      <c r="AG75" t="s">
        <v>105</v>
      </c>
      <c r="AH75">
        <v>13</v>
      </c>
      <c r="AI75">
        <v>11</v>
      </c>
      <c r="AJ75">
        <v>7</v>
      </c>
      <c r="AK75">
        <v>3</v>
      </c>
      <c r="AL75">
        <v>0</v>
      </c>
      <c r="AM75">
        <v>0</v>
      </c>
      <c r="AN75">
        <v>0</v>
      </c>
      <c r="AO75">
        <v>0</v>
      </c>
      <c r="AP75" t="s">
        <v>106</v>
      </c>
      <c r="AQ75" t="s">
        <v>107</v>
      </c>
      <c r="AR75" t="s">
        <v>108</v>
      </c>
      <c r="AS75" t="s">
        <v>109</v>
      </c>
      <c r="AT75" t="s">
        <v>110</v>
      </c>
      <c r="AU75" t="s">
        <v>111</v>
      </c>
      <c r="AV75" t="s">
        <v>112</v>
      </c>
      <c r="AW75" t="s">
        <v>112</v>
      </c>
      <c r="AX75" t="s">
        <v>111</v>
      </c>
      <c r="AY75">
        <v>0</v>
      </c>
      <c r="AZ75">
        <v>0</v>
      </c>
      <c r="BA75">
        <v>4.75</v>
      </c>
      <c r="BC75">
        <v>0</v>
      </c>
      <c r="BD75">
        <v>9</v>
      </c>
      <c r="BI75" t="s">
        <v>112</v>
      </c>
      <c r="BJ75" t="s">
        <v>111</v>
      </c>
      <c r="BK75" t="s">
        <v>113</v>
      </c>
      <c r="BL75" t="str">
        <f>"https://www.hvlgroup.com/Products/Specs/"&amp;"H109102-AGB"</f>
        <v>https://www.hvlgroup.com/Products/Specs/H109102-AGB</v>
      </c>
      <c r="BM75" t="s">
        <v>279</v>
      </c>
      <c r="BN75" t="str">
        <f>"https://www.hvlgroup.com/Product/"&amp;"H109102-AGB"</f>
        <v>https://www.hvlgroup.com/Product/H109102-AGB</v>
      </c>
      <c r="BO75" t="s">
        <v>104</v>
      </c>
      <c r="BP75" t="s">
        <v>104</v>
      </c>
      <c r="BQ75" t="s">
        <v>280</v>
      </c>
      <c r="BR75" t="s">
        <v>116</v>
      </c>
      <c r="BS75" t="s">
        <v>116</v>
      </c>
      <c r="BT75">
        <v>0</v>
      </c>
      <c r="BV75" s="1">
        <v>42887</v>
      </c>
      <c r="BW75">
        <v>0</v>
      </c>
      <c r="BX75">
        <v>0</v>
      </c>
      <c r="BY75" t="s">
        <v>104</v>
      </c>
      <c r="BZ75">
        <v>0</v>
      </c>
      <c r="CA75">
        <v>0</v>
      </c>
      <c r="CB75">
        <v>0</v>
      </c>
      <c r="CC75">
        <v>0</v>
      </c>
      <c r="CD75">
        <v>1</v>
      </c>
      <c r="CE75">
        <v>100</v>
      </c>
      <c r="CF75" t="s">
        <v>90</v>
      </c>
      <c r="CI75" t="s">
        <v>111</v>
      </c>
      <c r="CJ75" t="s">
        <v>118</v>
      </c>
      <c r="CK75" t="s">
        <v>111</v>
      </c>
      <c r="CL75" t="s">
        <v>119</v>
      </c>
      <c r="CM75" t="s">
        <v>104</v>
      </c>
    </row>
    <row r="76" spans="1:91" x14ac:dyDescent="0.25">
      <c r="A76" t="s">
        <v>89</v>
      </c>
      <c r="B76" t="s">
        <v>90</v>
      </c>
      <c r="C76" t="s">
        <v>291</v>
      </c>
      <c r="D76" t="s">
        <v>290</v>
      </c>
      <c r="E76" s="4">
        <v>806134839284</v>
      </c>
      <c r="F76" t="s">
        <v>128</v>
      </c>
      <c r="G76" s="4">
        <v>86</v>
      </c>
      <c r="H76" s="4">
        <v>172</v>
      </c>
      <c r="I76" t="s">
        <v>94</v>
      </c>
      <c r="J76" t="s">
        <v>277</v>
      </c>
      <c r="K76" t="s">
        <v>96</v>
      </c>
      <c r="L76" t="s">
        <v>97</v>
      </c>
      <c r="M76" t="s">
        <v>98</v>
      </c>
      <c r="N76" t="s">
        <v>121</v>
      </c>
      <c r="O76" t="s">
        <v>100</v>
      </c>
      <c r="R76">
        <v>0</v>
      </c>
      <c r="S76">
        <v>4.75</v>
      </c>
      <c r="T76">
        <v>16.5</v>
      </c>
      <c r="U76">
        <v>0</v>
      </c>
      <c r="V76">
        <v>0</v>
      </c>
      <c r="W76">
        <v>0</v>
      </c>
      <c r="X76">
        <v>3.75</v>
      </c>
      <c r="Y76">
        <v>2</v>
      </c>
      <c r="Z76">
        <v>2</v>
      </c>
      <c r="AA76">
        <v>75</v>
      </c>
      <c r="AB76" t="s">
        <v>278</v>
      </c>
      <c r="AD76" t="s">
        <v>278</v>
      </c>
      <c r="AE76" t="s">
        <v>278</v>
      </c>
      <c r="AF76" t="s">
        <v>111</v>
      </c>
      <c r="AG76" t="s">
        <v>105</v>
      </c>
      <c r="AH76">
        <v>13</v>
      </c>
      <c r="AI76">
        <v>11</v>
      </c>
      <c r="AJ76">
        <v>7</v>
      </c>
      <c r="AK76">
        <v>3</v>
      </c>
      <c r="AL76">
        <v>0</v>
      </c>
      <c r="AM76">
        <v>0</v>
      </c>
      <c r="AN76">
        <v>0</v>
      </c>
      <c r="AO76">
        <v>0</v>
      </c>
      <c r="AP76" t="s">
        <v>106</v>
      </c>
      <c r="AQ76" t="s">
        <v>107</v>
      </c>
      <c r="AR76" t="s">
        <v>108</v>
      </c>
      <c r="AS76" t="s">
        <v>109</v>
      </c>
      <c r="AT76" t="s">
        <v>110</v>
      </c>
      <c r="AU76" t="s">
        <v>111</v>
      </c>
      <c r="AV76" t="s">
        <v>112</v>
      </c>
      <c r="AW76" t="s">
        <v>112</v>
      </c>
      <c r="AX76" t="s">
        <v>111</v>
      </c>
      <c r="AY76">
        <v>0</v>
      </c>
      <c r="AZ76">
        <v>0</v>
      </c>
      <c r="BA76">
        <v>4.75</v>
      </c>
      <c r="BC76">
        <v>0</v>
      </c>
      <c r="BD76">
        <v>9</v>
      </c>
      <c r="BI76" t="s">
        <v>112</v>
      </c>
      <c r="BJ76" t="s">
        <v>111</v>
      </c>
      <c r="BK76" t="s">
        <v>122</v>
      </c>
      <c r="BL76" t="str">
        <f>"https://www.hvlgroup.com/Products/Specs/"&amp;"H109102-OB"</f>
        <v>https://www.hvlgroup.com/Products/Specs/H109102-OB</v>
      </c>
      <c r="BM76" t="s">
        <v>279</v>
      </c>
      <c r="BN76" t="str">
        <f>"https://www.hvlgroup.com/Product/"&amp;"H109102-OB"</f>
        <v>https://www.hvlgroup.com/Product/H109102-OB</v>
      </c>
      <c r="BO76" t="s">
        <v>104</v>
      </c>
      <c r="BP76" t="s">
        <v>104</v>
      </c>
      <c r="BQ76" t="s">
        <v>280</v>
      </c>
      <c r="BR76" t="s">
        <v>116</v>
      </c>
      <c r="BS76" t="s">
        <v>116</v>
      </c>
      <c r="BT76">
        <v>0</v>
      </c>
      <c r="BV76" s="1">
        <v>42887</v>
      </c>
      <c r="BW76">
        <v>0</v>
      </c>
      <c r="BX76">
        <v>0</v>
      </c>
      <c r="BY76" t="s">
        <v>104</v>
      </c>
      <c r="BZ76">
        <v>0</v>
      </c>
      <c r="CA76">
        <v>0</v>
      </c>
      <c r="CB76">
        <v>0</v>
      </c>
      <c r="CC76">
        <v>0</v>
      </c>
      <c r="CD76">
        <v>1</v>
      </c>
      <c r="CE76">
        <v>100</v>
      </c>
      <c r="CF76" t="s">
        <v>90</v>
      </c>
      <c r="CI76" t="s">
        <v>111</v>
      </c>
      <c r="CJ76" t="s">
        <v>118</v>
      </c>
      <c r="CK76" t="s">
        <v>111</v>
      </c>
      <c r="CL76" t="s">
        <v>119</v>
      </c>
      <c r="CM76" t="s">
        <v>104</v>
      </c>
    </row>
    <row r="77" spans="1:91" x14ac:dyDescent="0.25">
      <c r="A77" t="s">
        <v>89</v>
      </c>
      <c r="B77" t="s">
        <v>90</v>
      </c>
      <c r="C77" t="s">
        <v>292</v>
      </c>
      <c r="D77" t="s">
        <v>290</v>
      </c>
      <c r="E77" s="4">
        <v>806134839291</v>
      </c>
      <c r="F77" t="s">
        <v>128</v>
      </c>
      <c r="G77" s="4">
        <v>86</v>
      </c>
      <c r="H77" s="4">
        <v>172</v>
      </c>
      <c r="I77" t="s">
        <v>94</v>
      </c>
      <c r="J77" t="s">
        <v>277</v>
      </c>
      <c r="K77" t="s">
        <v>96</v>
      </c>
      <c r="L77" t="s">
        <v>97</v>
      </c>
      <c r="M77" t="s">
        <v>98</v>
      </c>
      <c r="N77" t="s">
        <v>124</v>
      </c>
      <c r="O77" t="s">
        <v>100</v>
      </c>
      <c r="R77">
        <v>0</v>
      </c>
      <c r="S77">
        <v>4.75</v>
      </c>
      <c r="T77">
        <v>16.5</v>
      </c>
      <c r="U77">
        <v>0</v>
      </c>
      <c r="V77">
        <v>0</v>
      </c>
      <c r="W77">
        <v>0</v>
      </c>
      <c r="X77">
        <v>3.75</v>
      </c>
      <c r="Y77">
        <v>2</v>
      </c>
      <c r="Z77">
        <v>2</v>
      </c>
      <c r="AA77">
        <v>75</v>
      </c>
      <c r="AB77" t="s">
        <v>278</v>
      </c>
      <c r="AD77" t="s">
        <v>278</v>
      </c>
      <c r="AE77" t="s">
        <v>278</v>
      </c>
      <c r="AF77" t="s">
        <v>111</v>
      </c>
      <c r="AG77" t="s">
        <v>105</v>
      </c>
      <c r="AH77">
        <v>13</v>
      </c>
      <c r="AI77">
        <v>11</v>
      </c>
      <c r="AJ77">
        <v>7</v>
      </c>
      <c r="AK77">
        <v>3</v>
      </c>
      <c r="AL77">
        <v>0</v>
      </c>
      <c r="AM77">
        <v>0</v>
      </c>
      <c r="AN77">
        <v>0</v>
      </c>
      <c r="AO77">
        <v>0</v>
      </c>
      <c r="AP77" t="s">
        <v>106</v>
      </c>
      <c r="AQ77" t="s">
        <v>107</v>
      </c>
      <c r="AR77" t="s">
        <v>108</v>
      </c>
      <c r="AS77" t="s">
        <v>109</v>
      </c>
      <c r="AT77" t="s">
        <v>110</v>
      </c>
      <c r="AU77" t="s">
        <v>111</v>
      </c>
      <c r="AV77" t="s">
        <v>112</v>
      </c>
      <c r="AW77" t="s">
        <v>112</v>
      </c>
      <c r="AX77" t="s">
        <v>111</v>
      </c>
      <c r="AY77">
        <v>0</v>
      </c>
      <c r="AZ77">
        <v>0</v>
      </c>
      <c r="BA77">
        <v>4.75</v>
      </c>
      <c r="BC77">
        <v>0</v>
      </c>
      <c r="BD77">
        <v>9</v>
      </c>
      <c r="BI77" t="s">
        <v>112</v>
      </c>
      <c r="BJ77" t="s">
        <v>111</v>
      </c>
      <c r="BK77" t="s">
        <v>125</v>
      </c>
      <c r="BL77" t="str">
        <f>"https://www.hvlgroup.com/Products/Specs/"&amp;"H109102-PN"</f>
        <v>https://www.hvlgroup.com/Products/Specs/H109102-PN</v>
      </c>
      <c r="BM77" t="s">
        <v>279</v>
      </c>
      <c r="BN77" t="str">
        <f>"https://www.hvlgroup.com/Product/"&amp;"H109102-PN"</f>
        <v>https://www.hvlgroup.com/Product/H109102-PN</v>
      </c>
      <c r="BO77" t="s">
        <v>104</v>
      </c>
      <c r="BP77" t="s">
        <v>104</v>
      </c>
      <c r="BQ77" t="s">
        <v>280</v>
      </c>
      <c r="BR77" t="s">
        <v>116</v>
      </c>
      <c r="BS77" t="s">
        <v>116</v>
      </c>
      <c r="BT77">
        <v>0</v>
      </c>
      <c r="BV77" s="1">
        <v>42887</v>
      </c>
      <c r="BW77">
        <v>0</v>
      </c>
      <c r="BX77">
        <v>0</v>
      </c>
      <c r="BY77" t="s">
        <v>104</v>
      </c>
      <c r="BZ77">
        <v>0</v>
      </c>
      <c r="CA77">
        <v>0</v>
      </c>
      <c r="CB77">
        <v>0</v>
      </c>
      <c r="CC77">
        <v>0</v>
      </c>
      <c r="CD77">
        <v>1</v>
      </c>
      <c r="CE77">
        <v>100</v>
      </c>
      <c r="CF77" t="s">
        <v>90</v>
      </c>
      <c r="CI77" t="s">
        <v>111</v>
      </c>
      <c r="CJ77" t="s">
        <v>118</v>
      </c>
      <c r="CK77" t="s">
        <v>111</v>
      </c>
      <c r="CL77" t="s">
        <v>119</v>
      </c>
      <c r="CM77" t="s">
        <v>104</v>
      </c>
    </row>
    <row r="78" spans="1:91" x14ac:dyDescent="0.25">
      <c r="A78" t="s">
        <v>89</v>
      </c>
      <c r="B78" t="s">
        <v>90</v>
      </c>
      <c r="C78" t="s">
        <v>293</v>
      </c>
      <c r="D78" t="s">
        <v>290</v>
      </c>
      <c r="E78" s="4">
        <v>806134839307</v>
      </c>
      <c r="F78" t="s">
        <v>128</v>
      </c>
      <c r="G78" s="4">
        <v>86</v>
      </c>
      <c r="H78" s="4">
        <v>172</v>
      </c>
      <c r="I78" t="s">
        <v>94</v>
      </c>
      <c r="J78" t="s">
        <v>277</v>
      </c>
      <c r="K78" t="s">
        <v>96</v>
      </c>
      <c r="L78" t="s">
        <v>97</v>
      </c>
      <c r="M78" t="s">
        <v>98</v>
      </c>
      <c r="N78" t="s">
        <v>151</v>
      </c>
      <c r="O78" t="s">
        <v>100</v>
      </c>
      <c r="R78">
        <v>0</v>
      </c>
      <c r="S78">
        <v>4.75</v>
      </c>
      <c r="T78">
        <v>16.5</v>
      </c>
      <c r="U78">
        <v>0</v>
      </c>
      <c r="V78">
        <v>0</v>
      </c>
      <c r="W78">
        <v>0</v>
      </c>
      <c r="X78">
        <v>3.75</v>
      </c>
      <c r="Y78">
        <v>2</v>
      </c>
      <c r="Z78">
        <v>2</v>
      </c>
      <c r="AA78">
        <v>75</v>
      </c>
      <c r="AB78" t="s">
        <v>278</v>
      </c>
      <c r="AD78" t="s">
        <v>278</v>
      </c>
      <c r="AE78" t="s">
        <v>278</v>
      </c>
      <c r="AF78" t="s">
        <v>111</v>
      </c>
      <c r="AG78" t="s">
        <v>105</v>
      </c>
      <c r="AH78">
        <v>13</v>
      </c>
      <c r="AI78">
        <v>11</v>
      </c>
      <c r="AJ78">
        <v>7</v>
      </c>
      <c r="AK78">
        <v>3</v>
      </c>
      <c r="AL78">
        <v>0</v>
      </c>
      <c r="AM78">
        <v>0</v>
      </c>
      <c r="AN78">
        <v>0</v>
      </c>
      <c r="AO78">
        <v>0</v>
      </c>
      <c r="AP78" t="s">
        <v>106</v>
      </c>
      <c r="AQ78" t="s">
        <v>107</v>
      </c>
      <c r="AR78" t="s">
        <v>108</v>
      </c>
      <c r="AS78" t="s">
        <v>109</v>
      </c>
      <c r="AT78" t="s">
        <v>110</v>
      </c>
      <c r="AU78" t="s">
        <v>111</v>
      </c>
      <c r="AV78" t="s">
        <v>112</v>
      </c>
      <c r="AW78" t="s">
        <v>112</v>
      </c>
      <c r="AX78" t="s">
        <v>111</v>
      </c>
      <c r="AY78">
        <v>0</v>
      </c>
      <c r="AZ78">
        <v>0</v>
      </c>
      <c r="BA78">
        <v>4.75</v>
      </c>
      <c r="BC78">
        <v>0</v>
      </c>
      <c r="BD78">
        <v>9</v>
      </c>
      <c r="BI78" t="s">
        <v>112</v>
      </c>
      <c r="BJ78" t="s">
        <v>111</v>
      </c>
      <c r="BK78" t="s">
        <v>152</v>
      </c>
      <c r="BL78" t="str">
        <f>"https://www.hvlgroup.com/Products/Specs/"&amp;"H109102-POC"</f>
        <v>https://www.hvlgroup.com/Products/Specs/H109102-POC</v>
      </c>
      <c r="BM78" t="s">
        <v>279</v>
      </c>
      <c r="BN78" t="str">
        <f>"https://www.hvlgroup.com/Product/"&amp;"H109102-POC"</f>
        <v>https://www.hvlgroup.com/Product/H109102-POC</v>
      </c>
      <c r="BO78" t="s">
        <v>104</v>
      </c>
      <c r="BP78" t="s">
        <v>104</v>
      </c>
      <c r="BQ78" t="s">
        <v>280</v>
      </c>
      <c r="BR78" t="s">
        <v>116</v>
      </c>
      <c r="BS78" t="s">
        <v>116</v>
      </c>
      <c r="BT78">
        <v>0</v>
      </c>
      <c r="BV78" s="1">
        <v>42887</v>
      </c>
      <c r="BW78">
        <v>0</v>
      </c>
      <c r="BX78">
        <v>0</v>
      </c>
      <c r="BY78" t="s">
        <v>104</v>
      </c>
      <c r="BZ78">
        <v>0</v>
      </c>
      <c r="CA78">
        <v>0</v>
      </c>
      <c r="CB78">
        <v>0</v>
      </c>
      <c r="CC78">
        <v>0</v>
      </c>
      <c r="CD78">
        <v>1</v>
      </c>
      <c r="CE78">
        <v>100</v>
      </c>
      <c r="CF78" t="s">
        <v>90</v>
      </c>
      <c r="CI78" t="s">
        <v>111</v>
      </c>
      <c r="CJ78" t="s">
        <v>118</v>
      </c>
      <c r="CK78" t="s">
        <v>111</v>
      </c>
      <c r="CL78" t="s">
        <v>119</v>
      </c>
      <c r="CM78" t="s">
        <v>104</v>
      </c>
    </row>
    <row r="79" spans="1:91" x14ac:dyDescent="0.25">
      <c r="A79" t="s">
        <v>89</v>
      </c>
      <c r="B79" t="s">
        <v>90</v>
      </c>
      <c r="C79" t="s">
        <v>294</v>
      </c>
      <c r="D79" t="s">
        <v>295</v>
      </c>
      <c r="E79" s="4">
        <v>806134839314</v>
      </c>
      <c r="F79" t="s">
        <v>209</v>
      </c>
      <c r="G79" s="4">
        <v>50</v>
      </c>
      <c r="H79" s="4">
        <v>100</v>
      </c>
      <c r="I79" t="s">
        <v>210</v>
      </c>
      <c r="J79" t="s">
        <v>277</v>
      </c>
      <c r="K79" t="s">
        <v>96</v>
      </c>
      <c r="L79" t="s">
        <v>97</v>
      </c>
      <c r="M79" t="s">
        <v>98</v>
      </c>
      <c r="N79" t="s">
        <v>99</v>
      </c>
      <c r="O79" t="s">
        <v>100</v>
      </c>
      <c r="R79">
        <v>0</v>
      </c>
      <c r="S79">
        <v>0</v>
      </c>
      <c r="T79">
        <v>10</v>
      </c>
      <c r="U79">
        <v>0</v>
      </c>
      <c r="V79">
        <v>0</v>
      </c>
      <c r="W79">
        <v>5</v>
      </c>
      <c r="X79">
        <v>0</v>
      </c>
      <c r="Y79">
        <v>2</v>
      </c>
      <c r="Z79">
        <v>1</v>
      </c>
      <c r="AA79">
        <v>60</v>
      </c>
      <c r="AB79" t="s">
        <v>163</v>
      </c>
      <c r="AD79" t="s">
        <v>163</v>
      </c>
      <c r="AE79" t="s">
        <v>163</v>
      </c>
      <c r="AF79" t="s">
        <v>111</v>
      </c>
      <c r="AG79" t="s">
        <v>105</v>
      </c>
      <c r="AH79">
        <v>16</v>
      </c>
      <c r="AI79">
        <v>12</v>
      </c>
      <c r="AJ79">
        <v>10</v>
      </c>
      <c r="AK79">
        <v>3</v>
      </c>
      <c r="AL79">
        <v>0</v>
      </c>
      <c r="AM79">
        <v>0</v>
      </c>
      <c r="AN79">
        <v>0</v>
      </c>
      <c r="AO79">
        <v>0</v>
      </c>
      <c r="AP79" t="s">
        <v>106</v>
      </c>
      <c r="AQ79" t="s">
        <v>107</v>
      </c>
      <c r="AR79" t="s">
        <v>108</v>
      </c>
      <c r="AS79" t="s">
        <v>109</v>
      </c>
      <c r="AT79" t="s">
        <v>110</v>
      </c>
      <c r="AU79" t="s">
        <v>104</v>
      </c>
      <c r="AX79" t="s">
        <v>104</v>
      </c>
      <c r="AY79">
        <v>0</v>
      </c>
      <c r="AZ79">
        <v>0.5</v>
      </c>
      <c r="BA79">
        <v>4.75</v>
      </c>
      <c r="BC79">
        <v>0</v>
      </c>
      <c r="BD79">
        <v>9</v>
      </c>
      <c r="BI79" t="s">
        <v>112</v>
      </c>
      <c r="BJ79" t="s">
        <v>111</v>
      </c>
      <c r="BK79" t="s">
        <v>113</v>
      </c>
      <c r="BL79" t="str">
        <f>"https://www.hvlgroup.com/Products/Specs/"&amp;"H109601-AGB"</f>
        <v>https://www.hvlgroup.com/Products/Specs/H109601-AGB</v>
      </c>
      <c r="BM79" t="s">
        <v>296</v>
      </c>
      <c r="BN79" t="str">
        <f>"https://www.hvlgroup.com/Product/"&amp;"H109601-AGB"</f>
        <v>https://www.hvlgroup.com/Product/H109601-AGB</v>
      </c>
      <c r="BO79" t="s">
        <v>104</v>
      </c>
      <c r="BP79" t="s">
        <v>104</v>
      </c>
      <c r="BQ79" t="s">
        <v>280</v>
      </c>
      <c r="BR79" t="s">
        <v>116</v>
      </c>
      <c r="BS79" t="s">
        <v>116</v>
      </c>
      <c r="BT79">
        <v>0</v>
      </c>
      <c r="BV79" s="1">
        <v>42887</v>
      </c>
      <c r="BW79">
        <v>0</v>
      </c>
      <c r="BX79">
        <v>0</v>
      </c>
      <c r="BY79" t="s">
        <v>104</v>
      </c>
      <c r="BZ79">
        <v>0</v>
      </c>
      <c r="CA79">
        <v>0</v>
      </c>
      <c r="CB79">
        <v>0</v>
      </c>
      <c r="CC79">
        <v>0</v>
      </c>
      <c r="CD79">
        <v>1</v>
      </c>
      <c r="CE79">
        <v>146</v>
      </c>
      <c r="CF79" t="s">
        <v>90</v>
      </c>
      <c r="CI79" t="s">
        <v>111</v>
      </c>
      <c r="CJ79" t="s">
        <v>118</v>
      </c>
      <c r="CK79" t="s">
        <v>111</v>
      </c>
      <c r="CL79" t="s">
        <v>119</v>
      </c>
      <c r="CM79" t="s">
        <v>104</v>
      </c>
    </row>
    <row r="80" spans="1:91" x14ac:dyDescent="0.25">
      <c r="A80" t="s">
        <v>89</v>
      </c>
      <c r="B80" t="s">
        <v>90</v>
      </c>
      <c r="C80" t="s">
        <v>297</v>
      </c>
      <c r="D80" t="s">
        <v>295</v>
      </c>
      <c r="E80" s="4">
        <v>806134839321</v>
      </c>
      <c r="F80" t="s">
        <v>209</v>
      </c>
      <c r="G80" s="4">
        <v>50</v>
      </c>
      <c r="H80" s="4">
        <v>100</v>
      </c>
      <c r="I80" t="s">
        <v>210</v>
      </c>
      <c r="J80" t="s">
        <v>277</v>
      </c>
      <c r="K80" t="s">
        <v>96</v>
      </c>
      <c r="L80" t="s">
        <v>97</v>
      </c>
      <c r="M80" t="s">
        <v>98</v>
      </c>
      <c r="N80" t="s">
        <v>121</v>
      </c>
      <c r="O80" t="s">
        <v>100</v>
      </c>
      <c r="R80">
        <v>0</v>
      </c>
      <c r="S80">
        <v>0</v>
      </c>
      <c r="T80">
        <v>10</v>
      </c>
      <c r="U80">
        <v>0</v>
      </c>
      <c r="V80">
        <v>0</v>
      </c>
      <c r="W80">
        <v>5</v>
      </c>
      <c r="X80">
        <v>0</v>
      </c>
      <c r="Y80">
        <v>2</v>
      </c>
      <c r="Z80">
        <v>1</v>
      </c>
      <c r="AA80">
        <v>60</v>
      </c>
      <c r="AB80" t="s">
        <v>163</v>
      </c>
      <c r="AD80" t="s">
        <v>163</v>
      </c>
      <c r="AE80" t="s">
        <v>163</v>
      </c>
      <c r="AF80" t="s">
        <v>111</v>
      </c>
      <c r="AG80" t="s">
        <v>105</v>
      </c>
      <c r="AH80">
        <v>15</v>
      </c>
      <c r="AI80">
        <v>12</v>
      </c>
      <c r="AJ80">
        <v>10</v>
      </c>
      <c r="AK80">
        <v>3</v>
      </c>
      <c r="AL80">
        <v>0</v>
      </c>
      <c r="AM80">
        <v>0</v>
      </c>
      <c r="AN80">
        <v>0</v>
      </c>
      <c r="AO80">
        <v>0</v>
      </c>
      <c r="AP80" t="s">
        <v>106</v>
      </c>
      <c r="AQ80" t="s">
        <v>107</v>
      </c>
      <c r="AR80" t="s">
        <v>108</v>
      </c>
      <c r="AS80" t="s">
        <v>109</v>
      </c>
      <c r="AT80" t="s">
        <v>110</v>
      </c>
      <c r="AU80" t="s">
        <v>104</v>
      </c>
      <c r="AX80" t="s">
        <v>104</v>
      </c>
      <c r="AY80">
        <v>0</v>
      </c>
      <c r="AZ80">
        <v>0.5</v>
      </c>
      <c r="BA80">
        <v>4.75</v>
      </c>
      <c r="BC80">
        <v>0</v>
      </c>
      <c r="BD80">
        <v>9</v>
      </c>
      <c r="BI80" t="s">
        <v>112</v>
      </c>
      <c r="BJ80" t="s">
        <v>111</v>
      </c>
      <c r="BK80" t="s">
        <v>122</v>
      </c>
      <c r="BL80" t="str">
        <f>"https://www.hvlgroup.com/Products/Specs/"&amp;"H109601-OB"</f>
        <v>https://www.hvlgroup.com/Products/Specs/H109601-OB</v>
      </c>
      <c r="BM80" t="s">
        <v>296</v>
      </c>
      <c r="BN80" t="str">
        <f>"https://www.hvlgroup.com/Product/"&amp;"H109601-OB"</f>
        <v>https://www.hvlgroup.com/Product/H109601-OB</v>
      </c>
      <c r="BO80" t="s">
        <v>104</v>
      </c>
      <c r="BP80" t="s">
        <v>104</v>
      </c>
      <c r="BQ80" t="s">
        <v>280</v>
      </c>
      <c r="BR80" t="s">
        <v>116</v>
      </c>
      <c r="BS80" t="s">
        <v>116</v>
      </c>
      <c r="BT80">
        <v>0</v>
      </c>
      <c r="BV80" s="1">
        <v>42887</v>
      </c>
      <c r="BW80">
        <v>0</v>
      </c>
      <c r="BX80">
        <v>0</v>
      </c>
      <c r="BY80" t="s">
        <v>104</v>
      </c>
      <c r="BZ80">
        <v>0</v>
      </c>
      <c r="CA80">
        <v>0</v>
      </c>
      <c r="CB80">
        <v>0</v>
      </c>
      <c r="CC80">
        <v>0</v>
      </c>
      <c r="CD80">
        <v>1</v>
      </c>
      <c r="CE80">
        <v>146</v>
      </c>
      <c r="CF80" t="s">
        <v>90</v>
      </c>
      <c r="CI80" t="s">
        <v>111</v>
      </c>
      <c r="CJ80" t="s">
        <v>118</v>
      </c>
      <c r="CK80" t="s">
        <v>111</v>
      </c>
      <c r="CL80" t="s">
        <v>119</v>
      </c>
      <c r="CM80" t="s">
        <v>104</v>
      </c>
    </row>
    <row r="81" spans="1:91" x14ac:dyDescent="0.25">
      <c r="A81" t="s">
        <v>89</v>
      </c>
      <c r="B81" t="s">
        <v>90</v>
      </c>
      <c r="C81" t="s">
        <v>298</v>
      </c>
      <c r="D81" t="s">
        <v>295</v>
      </c>
      <c r="E81" s="4">
        <v>806134839338</v>
      </c>
      <c r="F81" t="s">
        <v>209</v>
      </c>
      <c r="G81" s="4">
        <v>50</v>
      </c>
      <c r="H81" s="4">
        <v>100</v>
      </c>
      <c r="I81" t="s">
        <v>210</v>
      </c>
      <c r="J81" t="s">
        <v>277</v>
      </c>
      <c r="K81" t="s">
        <v>96</v>
      </c>
      <c r="L81" t="s">
        <v>97</v>
      </c>
      <c r="M81" t="s">
        <v>98</v>
      </c>
      <c r="N81" t="s">
        <v>124</v>
      </c>
      <c r="O81" t="s">
        <v>100</v>
      </c>
      <c r="R81">
        <v>0</v>
      </c>
      <c r="S81">
        <v>0</v>
      </c>
      <c r="T81">
        <v>10</v>
      </c>
      <c r="U81">
        <v>0</v>
      </c>
      <c r="V81">
        <v>0</v>
      </c>
      <c r="W81">
        <v>5</v>
      </c>
      <c r="X81">
        <v>0</v>
      </c>
      <c r="Y81">
        <v>2</v>
      </c>
      <c r="Z81">
        <v>1</v>
      </c>
      <c r="AA81">
        <v>60</v>
      </c>
      <c r="AB81" t="s">
        <v>163</v>
      </c>
      <c r="AD81" t="s">
        <v>163</v>
      </c>
      <c r="AE81" t="s">
        <v>163</v>
      </c>
      <c r="AF81" t="s">
        <v>111</v>
      </c>
      <c r="AG81" t="s">
        <v>105</v>
      </c>
      <c r="AH81">
        <v>15</v>
      </c>
      <c r="AI81">
        <v>12</v>
      </c>
      <c r="AJ81">
        <v>10</v>
      </c>
      <c r="AK81">
        <v>3</v>
      </c>
      <c r="AL81">
        <v>0</v>
      </c>
      <c r="AM81">
        <v>0</v>
      </c>
      <c r="AN81">
        <v>0</v>
      </c>
      <c r="AO81">
        <v>0</v>
      </c>
      <c r="AP81" t="s">
        <v>106</v>
      </c>
      <c r="AQ81" t="s">
        <v>107</v>
      </c>
      <c r="AR81" t="s">
        <v>108</v>
      </c>
      <c r="AS81" t="s">
        <v>109</v>
      </c>
      <c r="AT81" t="s">
        <v>110</v>
      </c>
      <c r="AU81" t="s">
        <v>104</v>
      </c>
      <c r="AX81" t="s">
        <v>104</v>
      </c>
      <c r="AY81">
        <v>0</v>
      </c>
      <c r="AZ81">
        <v>0.5</v>
      </c>
      <c r="BA81">
        <v>4.75</v>
      </c>
      <c r="BC81">
        <v>0</v>
      </c>
      <c r="BD81">
        <v>9</v>
      </c>
      <c r="BI81" t="s">
        <v>112</v>
      </c>
      <c r="BJ81" t="s">
        <v>111</v>
      </c>
      <c r="BK81" t="s">
        <v>125</v>
      </c>
      <c r="BL81" t="str">
        <f>"https://www.hvlgroup.com/Products/Specs/"&amp;"H109601-PN"</f>
        <v>https://www.hvlgroup.com/Products/Specs/H109601-PN</v>
      </c>
      <c r="BM81" t="s">
        <v>296</v>
      </c>
      <c r="BN81" t="str">
        <f>"https://www.hvlgroup.com/Product/"&amp;"H109601-PN"</f>
        <v>https://www.hvlgroup.com/Product/H109601-PN</v>
      </c>
      <c r="BO81" t="s">
        <v>104</v>
      </c>
      <c r="BP81" t="s">
        <v>104</v>
      </c>
      <c r="BQ81" t="s">
        <v>280</v>
      </c>
      <c r="BR81" t="s">
        <v>116</v>
      </c>
      <c r="BS81" t="s">
        <v>116</v>
      </c>
      <c r="BT81">
        <v>0</v>
      </c>
      <c r="BV81" s="1">
        <v>42887</v>
      </c>
      <c r="BW81">
        <v>0</v>
      </c>
      <c r="BX81">
        <v>0</v>
      </c>
      <c r="BY81" t="s">
        <v>104</v>
      </c>
      <c r="BZ81">
        <v>0</v>
      </c>
      <c r="CA81">
        <v>0</v>
      </c>
      <c r="CB81">
        <v>0</v>
      </c>
      <c r="CC81">
        <v>0</v>
      </c>
      <c r="CD81">
        <v>1</v>
      </c>
      <c r="CE81">
        <v>146</v>
      </c>
      <c r="CF81" t="s">
        <v>90</v>
      </c>
      <c r="CI81" t="s">
        <v>111</v>
      </c>
      <c r="CJ81" t="s">
        <v>118</v>
      </c>
      <c r="CK81" t="s">
        <v>111</v>
      </c>
      <c r="CL81" t="s">
        <v>119</v>
      </c>
      <c r="CM81" t="s">
        <v>104</v>
      </c>
    </row>
    <row r="82" spans="1:91" x14ac:dyDescent="0.25">
      <c r="A82" t="s">
        <v>89</v>
      </c>
      <c r="B82" t="s">
        <v>90</v>
      </c>
      <c r="C82" t="s">
        <v>299</v>
      </c>
      <c r="D82" t="s">
        <v>295</v>
      </c>
      <c r="E82" s="4">
        <v>806134839345</v>
      </c>
      <c r="F82" t="s">
        <v>209</v>
      </c>
      <c r="G82" s="4">
        <v>50</v>
      </c>
      <c r="H82" s="4">
        <v>100</v>
      </c>
      <c r="I82" t="s">
        <v>210</v>
      </c>
      <c r="J82" t="s">
        <v>277</v>
      </c>
      <c r="K82" t="s">
        <v>96</v>
      </c>
      <c r="L82" t="s">
        <v>97</v>
      </c>
      <c r="M82" t="s">
        <v>98</v>
      </c>
      <c r="N82" t="s">
        <v>151</v>
      </c>
      <c r="O82" t="s">
        <v>100</v>
      </c>
      <c r="R82">
        <v>0</v>
      </c>
      <c r="S82">
        <v>0</v>
      </c>
      <c r="T82">
        <v>10</v>
      </c>
      <c r="U82">
        <v>0</v>
      </c>
      <c r="V82">
        <v>0</v>
      </c>
      <c r="W82">
        <v>5</v>
      </c>
      <c r="X82">
        <v>0</v>
      </c>
      <c r="Y82">
        <v>2</v>
      </c>
      <c r="Z82">
        <v>1</v>
      </c>
      <c r="AA82">
        <v>60</v>
      </c>
      <c r="AB82" t="s">
        <v>163</v>
      </c>
      <c r="AD82" t="s">
        <v>163</v>
      </c>
      <c r="AE82" t="s">
        <v>163</v>
      </c>
      <c r="AF82" t="s">
        <v>111</v>
      </c>
      <c r="AG82" t="s">
        <v>105</v>
      </c>
      <c r="AH82">
        <v>16</v>
      </c>
      <c r="AI82">
        <v>12</v>
      </c>
      <c r="AJ82">
        <v>10</v>
      </c>
      <c r="AK82">
        <v>3</v>
      </c>
      <c r="AL82">
        <v>0</v>
      </c>
      <c r="AM82">
        <v>0</v>
      </c>
      <c r="AN82">
        <v>0</v>
      </c>
      <c r="AO82">
        <v>0</v>
      </c>
      <c r="AP82" t="s">
        <v>106</v>
      </c>
      <c r="AQ82" t="s">
        <v>107</v>
      </c>
      <c r="AR82" t="s">
        <v>108</v>
      </c>
      <c r="AS82" t="s">
        <v>109</v>
      </c>
      <c r="AT82" t="s">
        <v>110</v>
      </c>
      <c r="AU82" t="s">
        <v>104</v>
      </c>
      <c r="AX82" t="s">
        <v>104</v>
      </c>
      <c r="AY82">
        <v>0</v>
      </c>
      <c r="AZ82">
        <v>0.5</v>
      </c>
      <c r="BA82">
        <v>4.75</v>
      </c>
      <c r="BC82">
        <v>0</v>
      </c>
      <c r="BD82">
        <v>9</v>
      </c>
      <c r="BI82" t="s">
        <v>112</v>
      </c>
      <c r="BJ82" t="s">
        <v>111</v>
      </c>
      <c r="BK82" t="s">
        <v>152</v>
      </c>
      <c r="BL82" t="str">
        <f>"https://www.hvlgroup.com/Products/Specs/"&amp;"H109601-POC"</f>
        <v>https://www.hvlgroup.com/Products/Specs/H109601-POC</v>
      </c>
      <c r="BM82" t="s">
        <v>296</v>
      </c>
      <c r="BN82" t="str">
        <f>"https://www.hvlgroup.com/Product/"&amp;"H109601-POC"</f>
        <v>https://www.hvlgroup.com/Product/H109601-POC</v>
      </c>
      <c r="BO82" t="s">
        <v>104</v>
      </c>
      <c r="BP82" t="s">
        <v>104</v>
      </c>
      <c r="BQ82" t="s">
        <v>280</v>
      </c>
      <c r="BR82" t="s">
        <v>116</v>
      </c>
      <c r="BS82" t="s">
        <v>116</v>
      </c>
      <c r="BT82">
        <v>0</v>
      </c>
      <c r="BV82" s="1">
        <v>42887</v>
      </c>
      <c r="BW82">
        <v>0</v>
      </c>
      <c r="BX82">
        <v>0</v>
      </c>
      <c r="BY82" t="s">
        <v>104</v>
      </c>
      <c r="BZ82">
        <v>0</v>
      </c>
      <c r="CA82">
        <v>0</v>
      </c>
      <c r="CB82">
        <v>0</v>
      </c>
      <c r="CC82">
        <v>0</v>
      </c>
      <c r="CD82">
        <v>1</v>
      </c>
      <c r="CE82">
        <v>146</v>
      </c>
      <c r="CF82" t="s">
        <v>90</v>
      </c>
      <c r="CI82" t="s">
        <v>111</v>
      </c>
      <c r="CJ82" t="s">
        <v>118</v>
      </c>
      <c r="CK82" t="s">
        <v>111</v>
      </c>
      <c r="CL82" t="s">
        <v>119</v>
      </c>
      <c r="CM82" t="s">
        <v>104</v>
      </c>
    </row>
    <row r="83" spans="1:91" x14ac:dyDescent="0.25">
      <c r="A83" t="s">
        <v>89</v>
      </c>
      <c r="B83" t="s">
        <v>90</v>
      </c>
      <c r="C83" t="s">
        <v>300</v>
      </c>
      <c r="D83" t="s">
        <v>301</v>
      </c>
      <c r="E83" s="4">
        <v>806134839352</v>
      </c>
      <c r="F83" t="s">
        <v>134</v>
      </c>
      <c r="G83" s="4">
        <v>65</v>
      </c>
      <c r="H83" s="4">
        <v>130</v>
      </c>
      <c r="I83" t="s">
        <v>135</v>
      </c>
      <c r="J83" t="s">
        <v>277</v>
      </c>
      <c r="K83" t="s">
        <v>96</v>
      </c>
      <c r="L83" t="s">
        <v>97</v>
      </c>
      <c r="M83" t="s">
        <v>98</v>
      </c>
      <c r="N83" t="s">
        <v>99</v>
      </c>
      <c r="O83" t="s">
        <v>100</v>
      </c>
      <c r="R83">
        <v>0</v>
      </c>
      <c r="S83">
        <v>0</v>
      </c>
      <c r="T83">
        <v>8.5</v>
      </c>
      <c r="U83">
        <v>10.5</v>
      </c>
      <c r="V83">
        <v>118</v>
      </c>
      <c r="W83">
        <v>5</v>
      </c>
      <c r="X83">
        <v>0</v>
      </c>
      <c r="Y83">
        <v>2</v>
      </c>
      <c r="Z83">
        <v>1</v>
      </c>
      <c r="AA83">
        <v>60</v>
      </c>
      <c r="AB83" t="s">
        <v>163</v>
      </c>
      <c r="AD83" t="s">
        <v>163</v>
      </c>
      <c r="AE83" t="s">
        <v>163</v>
      </c>
      <c r="AF83" t="s">
        <v>111</v>
      </c>
      <c r="AG83" t="s">
        <v>105</v>
      </c>
      <c r="AH83">
        <v>16</v>
      </c>
      <c r="AI83">
        <v>12</v>
      </c>
      <c r="AJ83">
        <v>10</v>
      </c>
      <c r="AK83">
        <v>3</v>
      </c>
      <c r="AL83">
        <v>0</v>
      </c>
      <c r="AM83">
        <v>0</v>
      </c>
      <c r="AN83">
        <v>0</v>
      </c>
      <c r="AO83">
        <v>0</v>
      </c>
      <c r="AP83" t="s">
        <v>106</v>
      </c>
      <c r="AQ83" t="s">
        <v>107</v>
      </c>
      <c r="AR83" t="s">
        <v>108</v>
      </c>
      <c r="AS83" t="s">
        <v>109</v>
      </c>
      <c r="AT83" t="s">
        <v>110</v>
      </c>
      <c r="AU83" t="s">
        <v>104</v>
      </c>
      <c r="AX83" t="s">
        <v>104</v>
      </c>
      <c r="AY83">
        <v>0</v>
      </c>
      <c r="AZ83">
        <v>0</v>
      </c>
      <c r="BA83">
        <v>4.75</v>
      </c>
      <c r="BC83">
        <v>0</v>
      </c>
      <c r="BD83">
        <v>99</v>
      </c>
      <c r="BE83" t="s">
        <v>136</v>
      </c>
      <c r="BI83" t="s">
        <v>112</v>
      </c>
      <c r="BJ83" t="s">
        <v>111</v>
      </c>
      <c r="BK83" t="s">
        <v>113</v>
      </c>
      <c r="BL83" t="str">
        <f>"https://www.hvlgroup.com/Products/Specs/"&amp;"H109701-AGB"</f>
        <v>https://www.hvlgroup.com/Products/Specs/H109701-AGB</v>
      </c>
      <c r="BM83" t="s">
        <v>302</v>
      </c>
      <c r="BN83" t="str">
        <f>"https://www.hvlgroup.com/Product/"&amp;"H109701-AGB"</f>
        <v>https://www.hvlgroup.com/Product/H109701-AGB</v>
      </c>
      <c r="BO83" t="s">
        <v>104</v>
      </c>
      <c r="BP83" t="s">
        <v>104</v>
      </c>
      <c r="BQ83" t="s">
        <v>280</v>
      </c>
      <c r="BR83" t="s">
        <v>116</v>
      </c>
      <c r="BS83" t="s">
        <v>116</v>
      </c>
      <c r="BT83">
        <v>0</v>
      </c>
      <c r="BV83" s="1">
        <v>42887</v>
      </c>
      <c r="BW83">
        <v>118</v>
      </c>
      <c r="BX83">
        <v>10.5</v>
      </c>
      <c r="BY83" t="s">
        <v>104</v>
      </c>
      <c r="BZ83">
        <v>0</v>
      </c>
      <c r="CA83">
        <v>0</v>
      </c>
      <c r="CB83">
        <v>0</v>
      </c>
      <c r="CC83">
        <v>0</v>
      </c>
      <c r="CD83">
        <v>1</v>
      </c>
      <c r="CE83">
        <v>74</v>
      </c>
      <c r="CF83" t="s">
        <v>90</v>
      </c>
      <c r="CI83" t="s">
        <v>111</v>
      </c>
      <c r="CJ83" t="s">
        <v>118</v>
      </c>
      <c r="CK83" t="s">
        <v>111</v>
      </c>
      <c r="CL83" t="s">
        <v>119</v>
      </c>
      <c r="CM83" t="s">
        <v>104</v>
      </c>
    </row>
    <row r="84" spans="1:91" x14ac:dyDescent="0.25">
      <c r="A84" t="s">
        <v>89</v>
      </c>
      <c r="B84" t="s">
        <v>90</v>
      </c>
      <c r="C84" t="s">
        <v>303</v>
      </c>
      <c r="D84" t="s">
        <v>301</v>
      </c>
      <c r="E84" s="4">
        <v>806134839369</v>
      </c>
      <c r="F84" t="s">
        <v>134</v>
      </c>
      <c r="G84" s="4">
        <v>65</v>
      </c>
      <c r="H84" s="4">
        <v>130</v>
      </c>
      <c r="I84" t="s">
        <v>135</v>
      </c>
      <c r="J84" t="s">
        <v>277</v>
      </c>
      <c r="K84" t="s">
        <v>96</v>
      </c>
      <c r="L84" t="s">
        <v>97</v>
      </c>
      <c r="M84" t="s">
        <v>98</v>
      </c>
      <c r="N84" t="s">
        <v>121</v>
      </c>
      <c r="O84" t="s">
        <v>100</v>
      </c>
      <c r="R84">
        <v>0</v>
      </c>
      <c r="S84">
        <v>0</v>
      </c>
      <c r="T84">
        <v>8.5</v>
      </c>
      <c r="U84">
        <v>10.5</v>
      </c>
      <c r="V84">
        <v>118</v>
      </c>
      <c r="W84">
        <v>5</v>
      </c>
      <c r="X84">
        <v>0</v>
      </c>
      <c r="Y84">
        <v>2</v>
      </c>
      <c r="Z84">
        <v>1</v>
      </c>
      <c r="AA84">
        <v>60</v>
      </c>
      <c r="AB84" t="s">
        <v>163</v>
      </c>
      <c r="AD84" t="s">
        <v>163</v>
      </c>
      <c r="AE84" t="s">
        <v>163</v>
      </c>
      <c r="AF84" t="s">
        <v>111</v>
      </c>
      <c r="AG84" t="s">
        <v>105</v>
      </c>
      <c r="AH84">
        <v>13</v>
      </c>
      <c r="AI84">
        <v>12</v>
      </c>
      <c r="AJ84">
        <v>10</v>
      </c>
      <c r="AK84">
        <v>3</v>
      </c>
      <c r="AL84">
        <v>0</v>
      </c>
      <c r="AM84">
        <v>0</v>
      </c>
      <c r="AN84">
        <v>0</v>
      </c>
      <c r="AO84">
        <v>0</v>
      </c>
      <c r="AP84" t="s">
        <v>106</v>
      </c>
      <c r="AQ84" t="s">
        <v>107</v>
      </c>
      <c r="AR84" t="s">
        <v>108</v>
      </c>
      <c r="AS84" t="s">
        <v>109</v>
      </c>
      <c r="AT84" t="s">
        <v>110</v>
      </c>
      <c r="AU84" t="s">
        <v>104</v>
      </c>
      <c r="AX84" t="s">
        <v>104</v>
      </c>
      <c r="AY84">
        <v>0</v>
      </c>
      <c r="AZ84">
        <v>0</v>
      </c>
      <c r="BA84">
        <v>4.75</v>
      </c>
      <c r="BC84">
        <v>0</v>
      </c>
      <c r="BD84">
        <v>99</v>
      </c>
      <c r="BE84" t="s">
        <v>136</v>
      </c>
      <c r="BI84" t="s">
        <v>112</v>
      </c>
      <c r="BJ84" t="s">
        <v>111</v>
      </c>
      <c r="BK84" t="s">
        <v>122</v>
      </c>
      <c r="BL84" t="str">
        <f>"https://www.hvlgroup.com/Products/Specs/"&amp;"H109701-OB"</f>
        <v>https://www.hvlgroup.com/Products/Specs/H109701-OB</v>
      </c>
      <c r="BM84" t="s">
        <v>302</v>
      </c>
      <c r="BN84" t="str">
        <f>"https://www.hvlgroup.com/Product/"&amp;"H109701-OB"</f>
        <v>https://www.hvlgroup.com/Product/H109701-OB</v>
      </c>
      <c r="BO84" t="s">
        <v>104</v>
      </c>
      <c r="BP84" t="s">
        <v>104</v>
      </c>
      <c r="BQ84" t="s">
        <v>280</v>
      </c>
      <c r="BR84" t="s">
        <v>116</v>
      </c>
      <c r="BS84" t="s">
        <v>116</v>
      </c>
      <c r="BT84">
        <v>0</v>
      </c>
      <c r="BV84" s="1">
        <v>42887</v>
      </c>
      <c r="BW84">
        <v>118</v>
      </c>
      <c r="BX84">
        <v>10.5</v>
      </c>
      <c r="BY84" t="s">
        <v>104</v>
      </c>
      <c r="BZ84">
        <v>0</v>
      </c>
      <c r="CA84">
        <v>0</v>
      </c>
      <c r="CB84">
        <v>0</v>
      </c>
      <c r="CC84">
        <v>0</v>
      </c>
      <c r="CD84">
        <v>1</v>
      </c>
      <c r="CE84">
        <v>74</v>
      </c>
      <c r="CF84" t="s">
        <v>90</v>
      </c>
      <c r="CI84" t="s">
        <v>111</v>
      </c>
      <c r="CJ84" t="s">
        <v>118</v>
      </c>
      <c r="CK84" t="s">
        <v>111</v>
      </c>
      <c r="CL84" t="s">
        <v>119</v>
      </c>
      <c r="CM84" t="s">
        <v>104</v>
      </c>
    </row>
    <row r="85" spans="1:91" x14ac:dyDescent="0.25">
      <c r="A85" t="s">
        <v>89</v>
      </c>
      <c r="B85" t="s">
        <v>90</v>
      </c>
      <c r="C85" t="s">
        <v>304</v>
      </c>
      <c r="D85" t="s">
        <v>301</v>
      </c>
      <c r="E85" s="4">
        <v>806134839376</v>
      </c>
      <c r="F85" t="s">
        <v>134</v>
      </c>
      <c r="G85" s="4">
        <v>65</v>
      </c>
      <c r="H85" s="4">
        <v>130</v>
      </c>
      <c r="I85" t="s">
        <v>135</v>
      </c>
      <c r="J85" t="s">
        <v>277</v>
      </c>
      <c r="K85" t="s">
        <v>96</v>
      </c>
      <c r="L85" t="s">
        <v>97</v>
      </c>
      <c r="M85" t="s">
        <v>98</v>
      </c>
      <c r="N85" t="s">
        <v>124</v>
      </c>
      <c r="O85" t="s">
        <v>100</v>
      </c>
      <c r="R85">
        <v>0</v>
      </c>
      <c r="S85">
        <v>0</v>
      </c>
      <c r="T85">
        <v>8.5</v>
      </c>
      <c r="U85">
        <v>10.5</v>
      </c>
      <c r="V85">
        <v>118</v>
      </c>
      <c r="W85">
        <v>5</v>
      </c>
      <c r="X85">
        <v>0</v>
      </c>
      <c r="Y85">
        <v>2</v>
      </c>
      <c r="Z85">
        <v>1</v>
      </c>
      <c r="AA85">
        <v>60</v>
      </c>
      <c r="AB85" t="s">
        <v>163</v>
      </c>
      <c r="AD85" t="s">
        <v>163</v>
      </c>
      <c r="AE85" t="s">
        <v>163</v>
      </c>
      <c r="AF85" t="s">
        <v>111</v>
      </c>
      <c r="AG85" t="s">
        <v>105</v>
      </c>
      <c r="AH85">
        <v>13</v>
      </c>
      <c r="AI85">
        <v>12</v>
      </c>
      <c r="AJ85">
        <v>10</v>
      </c>
      <c r="AK85">
        <v>3</v>
      </c>
      <c r="AL85">
        <v>0</v>
      </c>
      <c r="AM85">
        <v>0</v>
      </c>
      <c r="AN85">
        <v>0</v>
      </c>
      <c r="AO85">
        <v>0</v>
      </c>
      <c r="AP85" t="s">
        <v>106</v>
      </c>
      <c r="AQ85" t="s">
        <v>107</v>
      </c>
      <c r="AR85" t="s">
        <v>108</v>
      </c>
      <c r="AS85" t="s">
        <v>109</v>
      </c>
      <c r="AT85" t="s">
        <v>110</v>
      </c>
      <c r="AU85" t="s">
        <v>104</v>
      </c>
      <c r="AX85" t="s">
        <v>104</v>
      </c>
      <c r="AY85">
        <v>0</v>
      </c>
      <c r="AZ85">
        <v>0</v>
      </c>
      <c r="BA85">
        <v>4.75</v>
      </c>
      <c r="BC85">
        <v>0</v>
      </c>
      <c r="BD85">
        <v>99</v>
      </c>
      <c r="BE85" t="s">
        <v>136</v>
      </c>
      <c r="BI85" t="s">
        <v>112</v>
      </c>
      <c r="BJ85" t="s">
        <v>111</v>
      </c>
      <c r="BK85" t="s">
        <v>125</v>
      </c>
      <c r="BL85" t="str">
        <f>"https://www.hvlgroup.com/Products/Specs/"&amp;"H109701-PN"</f>
        <v>https://www.hvlgroup.com/Products/Specs/H109701-PN</v>
      </c>
      <c r="BM85" t="s">
        <v>302</v>
      </c>
      <c r="BN85" t="str">
        <f>"https://www.hvlgroup.com/Product/"&amp;"H109701-PN"</f>
        <v>https://www.hvlgroup.com/Product/H109701-PN</v>
      </c>
      <c r="BO85" t="s">
        <v>104</v>
      </c>
      <c r="BP85" t="s">
        <v>104</v>
      </c>
      <c r="BQ85" t="s">
        <v>280</v>
      </c>
      <c r="BR85" t="s">
        <v>116</v>
      </c>
      <c r="BS85" t="s">
        <v>116</v>
      </c>
      <c r="BT85">
        <v>0</v>
      </c>
      <c r="BV85" s="1">
        <v>42887</v>
      </c>
      <c r="BW85">
        <v>118</v>
      </c>
      <c r="BX85">
        <v>10.5</v>
      </c>
      <c r="BY85" t="s">
        <v>104</v>
      </c>
      <c r="BZ85">
        <v>0</v>
      </c>
      <c r="CA85">
        <v>0</v>
      </c>
      <c r="CB85">
        <v>0</v>
      </c>
      <c r="CC85">
        <v>0</v>
      </c>
      <c r="CD85">
        <v>1</v>
      </c>
      <c r="CE85">
        <v>74</v>
      </c>
      <c r="CF85" t="s">
        <v>90</v>
      </c>
      <c r="CI85" t="s">
        <v>111</v>
      </c>
      <c r="CJ85" t="s">
        <v>118</v>
      </c>
      <c r="CK85" t="s">
        <v>111</v>
      </c>
      <c r="CL85" t="s">
        <v>119</v>
      </c>
      <c r="CM85" t="s">
        <v>104</v>
      </c>
    </row>
    <row r="86" spans="1:91" x14ac:dyDescent="0.25">
      <c r="A86" t="s">
        <v>89</v>
      </c>
      <c r="B86" t="s">
        <v>90</v>
      </c>
      <c r="C86" t="s">
        <v>305</v>
      </c>
      <c r="D86" t="s">
        <v>301</v>
      </c>
      <c r="E86" s="4">
        <v>806134839383</v>
      </c>
      <c r="F86" t="s">
        <v>134</v>
      </c>
      <c r="G86" s="4">
        <v>65</v>
      </c>
      <c r="H86" s="4">
        <v>130</v>
      </c>
      <c r="I86" t="s">
        <v>135</v>
      </c>
      <c r="J86" t="s">
        <v>277</v>
      </c>
      <c r="K86" t="s">
        <v>96</v>
      </c>
      <c r="L86" t="s">
        <v>97</v>
      </c>
      <c r="M86" t="s">
        <v>98</v>
      </c>
      <c r="N86" t="s">
        <v>151</v>
      </c>
      <c r="O86" t="s">
        <v>100</v>
      </c>
      <c r="R86">
        <v>0</v>
      </c>
      <c r="S86">
        <v>0</v>
      </c>
      <c r="T86">
        <v>8.5</v>
      </c>
      <c r="U86">
        <v>10.5</v>
      </c>
      <c r="V86">
        <v>118</v>
      </c>
      <c r="W86">
        <v>5</v>
      </c>
      <c r="X86">
        <v>0</v>
      </c>
      <c r="Y86">
        <v>2</v>
      </c>
      <c r="Z86">
        <v>1</v>
      </c>
      <c r="AA86">
        <v>60</v>
      </c>
      <c r="AB86" t="s">
        <v>163</v>
      </c>
      <c r="AD86" t="s">
        <v>163</v>
      </c>
      <c r="AE86" t="s">
        <v>163</v>
      </c>
      <c r="AF86" t="s">
        <v>111</v>
      </c>
      <c r="AG86" t="s">
        <v>105</v>
      </c>
      <c r="AH86">
        <v>13</v>
      </c>
      <c r="AI86">
        <v>12</v>
      </c>
      <c r="AJ86">
        <v>10</v>
      </c>
      <c r="AK86">
        <v>3</v>
      </c>
      <c r="AL86">
        <v>0</v>
      </c>
      <c r="AM86">
        <v>0</v>
      </c>
      <c r="AN86">
        <v>0</v>
      </c>
      <c r="AO86">
        <v>0</v>
      </c>
      <c r="AP86" t="s">
        <v>106</v>
      </c>
      <c r="AQ86" t="s">
        <v>107</v>
      </c>
      <c r="AR86" t="s">
        <v>108</v>
      </c>
      <c r="AS86" t="s">
        <v>109</v>
      </c>
      <c r="AT86" t="s">
        <v>110</v>
      </c>
      <c r="AU86" t="s">
        <v>104</v>
      </c>
      <c r="AX86" t="s">
        <v>104</v>
      </c>
      <c r="AY86">
        <v>0</v>
      </c>
      <c r="AZ86">
        <v>0</v>
      </c>
      <c r="BA86">
        <v>4.75</v>
      </c>
      <c r="BC86">
        <v>0</v>
      </c>
      <c r="BD86">
        <v>99</v>
      </c>
      <c r="BE86" t="s">
        <v>136</v>
      </c>
      <c r="BI86" t="s">
        <v>112</v>
      </c>
      <c r="BJ86" t="s">
        <v>111</v>
      </c>
      <c r="BK86" t="s">
        <v>152</v>
      </c>
      <c r="BL86" t="str">
        <f>"https://www.hvlgroup.com/Products/Specs/"&amp;"H109701-POC"</f>
        <v>https://www.hvlgroup.com/Products/Specs/H109701-POC</v>
      </c>
      <c r="BM86" t="s">
        <v>302</v>
      </c>
      <c r="BN86" t="str">
        <f>"https://www.hvlgroup.com/Product/"&amp;"H109701-POC"</f>
        <v>https://www.hvlgroup.com/Product/H109701-POC</v>
      </c>
      <c r="BO86" t="s">
        <v>104</v>
      </c>
      <c r="BP86" t="s">
        <v>104</v>
      </c>
      <c r="BQ86" t="s">
        <v>280</v>
      </c>
      <c r="BR86" t="s">
        <v>116</v>
      </c>
      <c r="BS86" t="s">
        <v>116</v>
      </c>
      <c r="BT86">
        <v>0</v>
      </c>
      <c r="BV86" s="1">
        <v>42887</v>
      </c>
      <c r="BW86">
        <v>118</v>
      </c>
      <c r="BX86">
        <v>10.5</v>
      </c>
      <c r="BY86" t="s">
        <v>104</v>
      </c>
      <c r="BZ86">
        <v>0</v>
      </c>
      <c r="CA86">
        <v>0</v>
      </c>
      <c r="CB86">
        <v>0</v>
      </c>
      <c r="CC86">
        <v>0</v>
      </c>
      <c r="CD86">
        <v>1</v>
      </c>
      <c r="CE86">
        <v>74</v>
      </c>
      <c r="CF86" t="s">
        <v>90</v>
      </c>
      <c r="CI86" t="s">
        <v>111</v>
      </c>
      <c r="CJ86" t="s">
        <v>118</v>
      </c>
      <c r="CK86" t="s">
        <v>111</v>
      </c>
      <c r="CL86" t="s">
        <v>119</v>
      </c>
      <c r="CM86" t="s">
        <v>104</v>
      </c>
    </row>
    <row r="87" spans="1:91" x14ac:dyDescent="0.25">
      <c r="A87" t="s">
        <v>89</v>
      </c>
      <c r="B87" t="s">
        <v>90</v>
      </c>
      <c r="C87" t="s">
        <v>306</v>
      </c>
      <c r="D87" t="s">
        <v>307</v>
      </c>
      <c r="E87" s="4">
        <v>806134839390</v>
      </c>
      <c r="F87" t="s">
        <v>93</v>
      </c>
      <c r="G87" s="4">
        <v>75</v>
      </c>
      <c r="H87" s="4">
        <v>150</v>
      </c>
      <c r="I87" t="s">
        <v>94</v>
      </c>
      <c r="J87" t="s">
        <v>308</v>
      </c>
      <c r="K87" t="s">
        <v>96</v>
      </c>
      <c r="L87" t="s">
        <v>97</v>
      </c>
      <c r="M87" t="s">
        <v>98</v>
      </c>
      <c r="N87" t="s">
        <v>99</v>
      </c>
      <c r="O87" t="s">
        <v>100</v>
      </c>
      <c r="R87">
        <v>0</v>
      </c>
      <c r="S87">
        <v>5</v>
      </c>
      <c r="T87">
        <v>13</v>
      </c>
      <c r="U87">
        <v>0</v>
      </c>
      <c r="V87">
        <v>0</v>
      </c>
      <c r="W87">
        <v>0</v>
      </c>
      <c r="X87">
        <v>6.5</v>
      </c>
      <c r="Y87">
        <v>2.64</v>
      </c>
      <c r="Z87">
        <v>1</v>
      </c>
      <c r="AA87">
        <v>60</v>
      </c>
      <c r="AB87" t="s">
        <v>163</v>
      </c>
      <c r="AD87" t="s">
        <v>163</v>
      </c>
      <c r="AE87" t="s">
        <v>163</v>
      </c>
      <c r="AF87" t="s">
        <v>111</v>
      </c>
      <c r="AG87" t="s">
        <v>105</v>
      </c>
      <c r="AH87">
        <v>15</v>
      </c>
      <c r="AI87">
        <v>12</v>
      </c>
      <c r="AJ87">
        <v>10</v>
      </c>
      <c r="AK87">
        <v>4</v>
      </c>
      <c r="AL87">
        <v>0</v>
      </c>
      <c r="AM87">
        <v>0</v>
      </c>
      <c r="AN87">
        <v>0</v>
      </c>
      <c r="AO87">
        <v>0</v>
      </c>
      <c r="AP87" t="s">
        <v>106</v>
      </c>
      <c r="AQ87" t="s">
        <v>107</v>
      </c>
      <c r="AR87" t="s">
        <v>108</v>
      </c>
      <c r="AS87" t="s">
        <v>109</v>
      </c>
      <c r="AT87" t="s">
        <v>110</v>
      </c>
      <c r="AU87" t="s">
        <v>111</v>
      </c>
      <c r="AV87" t="s">
        <v>112</v>
      </c>
      <c r="AW87" t="s">
        <v>112</v>
      </c>
      <c r="AX87" t="s">
        <v>104</v>
      </c>
      <c r="AY87">
        <v>0</v>
      </c>
      <c r="AZ87">
        <v>0</v>
      </c>
      <c r="BA87">
        <v>4.75</v>
      </c>
      <c r="BC87">
        <v>0</v>
      </c>
      <c r="BD87">
        <v>8</v>
      </c>
      <c r="BI87" t="s">
        <v>112</v>
      </c>
      <c r="BJ87" t="s">
        <v>111</v>
      </c>
      <c r="BK87" t="s">
        <v>113</v>
      </c>
      <c r="BL87" t="str">
        <f>"https://www.hvlgroup.com/Products/Specs/"&amp;"H110101A-AGB"</f>
        <v>https://www.hvlgroup.com/Products/Specs/H110101A-AGB</v>
      </c>
      <c r="BM87" t="s">
        <v>309</v>
      </c>
      <c r="BN87" t="str">
        <f>"https://www.hvlgroup.com/Product/"&amp;"H110101A-AGB"</f>
        <v>https://www.hvlgroup.com/Product/H110101A-AGB</v>
      </c>
      <c r="BO87" t="s">
        <v>104</v>
      </c>
      <c r="BP87" t="s">
        <v>104</v>
      </c>
      <c r="BQ87" t="s">
        <v>310</v>
      </c>
      <c r="BR87" t="s">
        <v>116</v>
      </c>
      <c r="BS87" t="s">
        <v>116</v>
      </c>
      <c r="BT87">
        <v>0</v>
      </c>
      <c r="BV87" s="1">
        <v>42887</v>
      </c>
      <c r="BW87">
        <v>0</v>
      </c>
      <c r="BX87">
        <v>0</v>
      </c>
      <c r="BY87" t="s">
        <v>104</v>
      </c>
      <c r="BZ87">
        <v>0</v>
      </c>
      <c r="CA87">
        <v>0</v>
      </c>
      <c r="CB87">
        <v>0</v>
      </c>
      <c r="CC87">
        <v>0</v>
      </c>
      <c r="CD87">
        <v>1</v>
      </c>
      <c r="CE87">
        <v>104</v>
      </c>
      <c r="CF87" t="s">
        <v>90</v>
      </c>
      <c r="CI87" t="s">
        <v>111</v>
      </c>
      <c r="CJ87" t="s">
        <v>118</v>
      </c>
      <c r="CK87" t="s">
        <v>111</v>
      </c>
      <c r="CL87" t="s">
        <v>119</v>
      </c>
      <c r="CM87" t="s">
        <v>104</v>
      </c>
    </row>
    <row r="88" spans="1:91" x14ac:dyDescent="0.25">
      <c r="A88" t="s">
        <v>89</v>
      </c>
      <c r="B88" t="s">
        <v>90</v>
      </c>
      <c r="C88" t="s">
        <v>311</v>
      </c>
      <c r="D88" t="s">
        <v>307</v>
      </c>
      <c r="E88" s="4">
        <v>806134840723</v>
      </c>
      <c r="F88" t="s">
        <v>93</v>
      </c>
      <c r="G88" s="4">
        <v>75</v>
      </c>
      <c r="H88" s="4">
        <v>150</v>
      </c>
      <c r="I88" t="s">
        <v>94</v>
      </c>
      <c r="J88" t="s">
        <v>308</v>
      </c>
      <c r="K88" t="s">
        <v>96</v>
      </c>
      <c r="L88" t="s">
        <v>97</v>
      </c>
      <c r="M88" t="s">
        <v>98</v>
      </c>
      <c r="N88" t="s">
        <v>124</v>
      </c>
      <c r="O88" t="s">
        <v>100</v>
      </c>
      <c r="R88">
        <v>0</v>
      </c>
      <c r="S88">
        <v>5</v>
      </c>
      <c r="T88">
        <v>13</v>
      </c>
      <c r="U88">
        <v>0</v>
      </c>
      <c r="V88">
        <v>0</v>
      </c>
      <c r="W88">
        <v>0</v>
      </c>
      <c r="X88">
        <v>6.5</v>
      </c>
      <c r="Y88">
        <v>2.64</v>
      </c>
      <c r="Z88">
        <v>1</v>
      </c>
      <c r="AA88">
        <v>60</v>
      </c>
      <c r="AB88" t="s">
        <v>163</v>
      </c>
      <c r="AD88" t="s">
        <v>163</v>
      </c>
      <c r="AE88" t="s">
        <v>163</v>
      </c>
      <c r="AF88" t="s">
        <v>111</v>
      </c>
      <c r="AG88" t="s">
        <v>105</v>
      </c>
      <c r="AH88">
        <v>15</v>
      </c>
      <c r="AI88">
        <v>12</v>
      </c>
      <c r="AJ88">
        <v>10</v>
      </c>
      <c r="AK88">
        <v>4</v>
      </c>
      <c r="AL88">
        <v>0</v>
      </c>
      <c r="AM88">
        <v>0</v>
      </c>
      <c r="AN88">
        <v>0</v>
      </c>
      <c r="AO88">
        <v>0</v>
      </c>
      <c r="AP88" t="s">
        <v>106</v>
      </c>
      <c r="AQ88" t="s">
        <v>107</v>
      </c>
      <c r="AR88" t="s">
        <v>108</v>
      </c>
      <c r="AS88" t="s">
        <v>109</v>
      </c>
      <c r="AT88" t="s">
        <v>110</v>
      </c>
      <c r="AU88" t="s">
        <v>111</v>
      </c>
      <c r="AV88" t="s">
        <v>112</v>
      </c>
      <c r="AW88" t="s">
        <v>112</v>
      </c>
      <c r="AX88" t="s">
        <v>104</v>
      </c>
      <c r="AY88">
        <v>0</v>
      </c>
      <c r="AZ88">
        <v>0</v>
      </c>
      <c r="BA88">
        <v>4.75</v>
      </c>
      <c r="BC88">
        <v>0</v>
      </c>
      <c r="BD88">
        <v>8</v>
      </c>
      <c r="BI88" t="s">
        <v>112</v>
      </c>
      <c r="BJ88" t="s">
        <v>111</v>
      </c>
      <c r="BK88" t="s">
        <v>125</v>
      </c>
      <c r="BL88" t="str">
        <f>"https://www.hvlgroup.com/Products/Specs/"&amp;"H110101A-PN"</f>
        <v>https://www.hvlgroup.com/Products/Specs/H110101A-PN</v>
      </c>
      <c r="BM88" t="s">
        <v>309</v>
      </c>
      <c r="BN88" t="str">
        <f>"https://www.hvlgroup.com/Product/"&amp;"H110101A-PN"</f>
        <v>https://www.hvlgroup.com/Product/H110101A-PN</v>
      </c>
      <c r="BO88" t="s">
        <v>104</v>
      </c>
      <c r="BP88" t="s">
        <v>104</v>
      </c>
      <c r="BQ88" t="s">
        <v>310</v>
      </c>
      <c r="BR88" t="s">
        <v>116</v>
      </c>
      <c r="BS88" t="s">
        <v>116</v>
      </c>
      <c r="BT88">
        <v>0</v>
      </c>
      <c r="BV88" s="1">
        <v>42887</v>
      </c>
      <c r="BW88">
        <v>0</v>
      </c>
      <c r="BX88">
        <v>0</v>
      </c>
      <c r="BY88" t="s">
        <v>104</v>
      </c>
      <c r="BZ88">
        <v>0</v>
      </c>
      <c r="CA88">
        <v>0</v>
      </c>
      <c r="CB88">
        <v>0</v>
      </c>
      <c r="CC88">
        <v>0</v>
      </c>
      <c r="CD88">
        <v>1</v>
      </c>
      <c r="CE88">
        <v>104</v>
      </c>
      <c r="CF88" t="s">
        <v>90</v>
      </c>
      <c r="CI88" t="s">
        <v>111</v>
      </c>
      <c r="CJ88" t="s">
        <v>118</v>
      </c>
      <c r="CK88" t="s">
        <v>111</v>
      </c>
      <c r="CL88" t="s">
        <v>119</v>
      </c>
      <c r="CM88" t="s">
        <v>104</v>
      </c>
    </row>
    <row r="89" spans="1:91" x14ac:dyDescent="0.25">
      <c r="A89" t="s">
        <v>89</v>
      </c>
      <c r="B89" t="s">
        <v>90</v>
      </c>
      <c r="C89" t="s">
        <v>312</v>
      </c>
      <c r="D89" t="s">
        <v>313</v>
      </c>
      <c r="E89" s="4">
        <v>806134839413</v>
      </c>
      <c r="F89" t="s">
        <v>93</v>
      </c>
      <c r="G89" s="4">
        <v>75</v>
      </c>
      <c r="H89" s="4">
        <v>150</v>
      </c>
      <c r="I89" t="s">
        <v>94</v>
      </c>
      <c r="J89" t="s">
        <v>308</v>
      </c>
      <c r="K89" t="s">
        <v>96</v>
      </c>
      <c r="L89" t="s">
        <v>97</v>
      </c>
      <c r="M89" t="s">
        <v>98</v>
      </c>
      <c r="N89" t="s">
        <v>99</v>
      </c>
      <c r="O89" t="s">
        <v>100</v>
      </c>
      <c r="R89">
        <v>0</v>
      </c>
      <c r="S89">
        <v>5.25</v>
      </c>
      <c r="T89">
        <v>12.25</v>
      </c>
      <c r="U89">
        <v>0</v>
      </c>
      <c r="V89">
        <v>0</v>
      </c>
      <c r="W89">
        <v>0</v>
      </c>
      <c r="X89">
        <v>9.5</v>
      </c>
      <c r="Y89">
        <v>2.64</v>
      </c>
      <c r="Z89">
        <v>1</v>
      </c>
      <c r="AA89">
        <v>60</v>
      </c>
      <c r="AB89" t="s">
        <v>163</v>
      </c>
      <c r="AD89" t="s">
        <v>163</v>
      </c>
      <c r="AE89" t="s">
        <v>163</v>
      </c>
      <c r="AF89" t="s">
        <v>111</v>
      </c>
      <c r="AG89" t="s">
        <v>105</v>
      </c>
      <c r="AH89">
        <v>14</v>
      </c>
      <c r="AI89">
        <v>13</v>
      </c>
      <c r="AJ89">
        <v>10</v>
      </c>
      <c r="AK89">
        <v>4</v>
      </c>
      <c r="AL89">
        <v>0</v>
      </c>
      <c r="AM89">
        <v>0</v>
      </c>
      <c r="AN89">
        <v>0</v>
      </c>
      <c r="AO89">
        <v>0</v>
      </c>
      <c r="AP89" t="s">
        <v>106</v>
      </c>
      <c r="AQ89" t="s">
        <v>107</v>
      </c>
      <c r="AR89" t="s">
        <v>108</v>
      </c>
      <c r="AS89" t="s">
        <v>109</v>
      </c>
      <c r="AT89" t="s">
        <v>110</v>
      </c>
      <c r="AU89" t="s">
        <v>111</v>
      </c>
      <c r="AV89" t="s">
        <v>112</v>
      </c>
      <c r="AW89" t="s">
        <v>112</v>
      </c>
      <c r="AX89" t="s">
        <v>104</v>
      </c>
      <c r="AY89">
        <v>0</v>
      </c>
      <c r="AZ89">
        <v>0</v>
      </c>
      <c r="BA89">
        <v>4.75</v>
      </c>
      <c r="BC89">
        <v>0</v>
      </c>
      <c r="BD89">
        <v>9</v>
      </c>
      <c r="BI89" t="s">
        <v>112</v>
      </c>
      <c r="BJ89" t="s">
        <v>111</v>
      </c>
      <c r="BK89" t="s">
        <v>113</v>
      </c>
      <c r="BL89" t="str">
        <f>"https://www.hvlgroup.com/Products/Specs/"&amp;"H110101B-AGB"</f>
        <v>https://www.hvlgroup.com/Products/Specs/H110101B-AGB</v>
      </c>
      <c r="BM89" t="s">
        <v>309</v>
      </c>
      <c r="BN89" t="str">
        <f>"https://www.hvlgroup.com/Product/"&amp;"H110101B-AGB"</f>
        <v>https://www.hvlgroup.com/Product/H110101B-AGB</v>
      </c>
      <c r="BO89" t="s">
        <v>104</v>
      </c>
      <c r="BP89" t="s">
        <v>104</v>
      </c>
      <c r="BQ89" t="s">
        <v>310</v>
      </c>
      <c r="BR89" t="s">
        <v>116</v>
      </c>
      <c r="BS89" t="s">
        <v>116</v>
      </c>
      <c r="BT89">
        <v>0</v>
      </c>
      <c r="BV89" s="1">
        <v>42887</v>
      </c>
      <c r="BW89">
        <v>0</v>
      </c>
      <c r="BX89">
        <v>0</v>
      </c>
      <c r="BY89" t="s">
        <v>104</v>
      </c>
      <c r="BZ89">
        <v>0</v>
      </c>
      <c r="CA89">
        <v>0</v>
      </c>
      <c r="CB89">
        <v>0</v>
      </c>
      <c r="CC89">
        <v>0</v>
      </c>
      <c r="CD89">
        <v>1</v>
      </c>
      <c r="CE89">
        <v>104</v>
      </c>
      <c r="CF89" t="s">
        <v>90</v>
      </c>
      <c r="CI89" t="s">
        <v>111</v>
      </c>
      <c r="CJ89" t="s">
        <v>118</v>
      </c>
      <c r="CK89" t="s">
        <v>111</v>
      </c>
      <c r="CL89" t="s">
        <v>119</v>
      </c>
      <c r="CM89" t="s">
        <v>104</v>
      </c>
    </row>
    <row r="90" spans="1:91" x14ac:dyDescent="0.25">
      <c r="A90" t="s">
        <v>89</v>
      </c>
      <c r="B90" t="s">
        <v>90</v>
      </c>
      <c r="C90" t="s">
        <v>314</v>
      </c>
      <c r="D90" t="s">
        <v>313</v>
      </c>
      <c r="E90" s="4">
        <v>806134839420</v>
      </c>
      <c r="F90" t="s">
        <v>93</v>
      </c>
      <c r="G90" s="4">
        <v>75</v>
      </c>
      <c r="H90" s="4">
        <v>150</v>
      </c>
      <c r="I90" t="s">
        <v>94</v>
      </c>
      <c r="J90" t="s">
        <v>308</v>
      </c>
      <c r="K90" t="s">
        <v>96</v>
      </c>
      <c r="L90" t="s">
        <v>97</v>
      </c>
      <c r="M90" t="s">
        <v>98</v>
      </c>
      <c r="N90" t="s">
        <v>124</v>
      </c>
      <c r="O90" t="s">
        <v>100</v>
      </c>
      <c r="R90">
        <v>0</v>
      </c>
      <c r="S90">
        <v>5.25</v>
      </c>
      <c r="T90">
        <v>12.25</v>
      </c>
      <c r="U90">
        <v>0</v>
      </c>
      <c r="V90">
        <v>0</v>
      </c>
      <c r="W90">
        <v>0</v>
      </c>
      <c r="X90">
        <v>9.5</v>
      </c>
      <c r="Y90">
        <v>2.64</v>
      </c>
      <c r="Z90">
        <v>1</v>
      </c>
      <c r="AA90">
        <v>60</v>
      </c>
      <c r="AB90" t="s">
        <v>163</v>
      </c>
      <c r="AD90" t="s">
        <v>163</v>
      </c>
      <c r="AE90" t="s">
        <v>163</v>
      </c>
      <c r="AF90" t="s">
        <v>111</v>
      </c>
      <c r="AG90" t="s">
        <v>105</v>
      </c>
      <c r="AH90">
        <v>14</v>
      </c>
      <c r="AI90">
        <v>13</v>
      </c>
      <c r="AJ90">
        <v>10</v>
      </c>
      <c r="AK90">
        <v>4</v>
      </c>
      <c r="AL90">
        <v>0</v>
      </c>
      <c r="AM90">
        <v>0</v>
      </c>
      <c r="AN90">
        <v>0</v>
      </c>
      <c r="AO90">
        <v>0</v>
      </c>
      <c r="AP90" t="s">
        <v>106</v>
      </c>
      <c r="AQ90" t="s">
        <v>107</v>
      </c>
      <c r="AR90" t="s">
        <v>108</v>
      </c>
      <c r="AS90" t="s">
        <v>109</v>
      </c>
      <c r="AT90" t="s">
        <v>110</v>
      </c>
      <c r="AU90" t="s">
        <v>111</v>
      </c>
      <c r="AV90" t="s">
        <v>112</v>
      </c>
      <c r="AW90" t="s">
        <v>112</v>
      </c>
      <c r="AX90" t="s">
        <v>104</v>
      </c>
      <c r="AY90">
        <v>0</v>
      </c>
      <c r="AZ90">
        <v>0</v>
      </c>
      <c r="BA90">
        <v>4.75</v>
      </c>
      <c r="BC90">
        <v>0</v>
      </c>
      <c r="BD90">
        <v>9</v>
      </c>
      <c r="BI90" t="s">
        <v>112</v>
      </c>
      <c r="BJ90" t="s">
        <v>111</v>
      </c>
      <c r="BK90" t="s">
        <v>125</v>
      </c>
      <c r="BL90" t="str">
        <f>"https://www.hvlgroup.com/Products/Specs/"&amp;"H110101B-PN"</f>
        <v>https://www.hvlgroup.com/Products/Specs/H110101B-PN</v>
      </c>
      <c r="BM90" t="s">
        <v>309</v>
      </c>
      <c r="BN90" t="str">
        <f>"https://www.hvlgroup.com/Product/"&amp;"H110101B-PN"</f>
        <v>https://www.hvlgroup.com/Product/H110101B-PN</v>
      </c>
      <c r="BO90" t="s">
        <v>104</v>
      </c>
      <c r="BP90" t="s">
        <v>104</v>
      </c>
      <c r="BQ90" t="s">
        <v>310</v>
      </c>
      <c r="BR90" t="s">
        <v>116</v>
      </c>
      <c r="BS90" t="s">
        <v>116</v>
      </c>
      <c r="BT90">
        <v>0</v>
      </c>
      <c r="BV90" s="1">
        <v>42887</v>
      </c>
      <c r="BW90">
        <v>0</v>
      </c>
      <c r="BX90">
        <v>0</v>
      </c>
      <c r="BY90" t="s">
        <v>104</v>
      </c>
      <c r="BZ90">
        <v>0</v>
      </c>
      <c r="CA90">
        <v>0</v>
      </c>
      <c r="CB90">
        <v>0</v>
      </c>
      <c r="CC90">
        <v>0</v>
      </c>
      <c r="CD90">
        <v>1</v>
      </c>
      <c r="CE90">
        <v>104</v>
      </c>
      <c r="CF90" t="s">
        <v>90</v>
      </c>
      <c r="CI90" t="s">
        <v>111</v>
      </c>
      <c r="CJ90" t="s">
        <v>118</v>
      </c>
      <c r="CK90" t="s">
        <v>111</v>
      </c>
      <c r="CL90" t="s">
        <v>119</v>
      </c>
      <c r="CM90" t="s">
        <v>104</v>
      </c>
    </row>
    <row r="91" spans="1:91" x14ac:dyDescent="0.25">
      <c r="A91" t="s">
        <v>89</v>
      </c>
      <c r="B91" t="s">
        <v>90</v>
      </c>
      <c r="C91" t="s">
        <v>315</v>
      </c>
      <c r="D91" t="s">
        <v>316</v>
      </c>
      <c r="E91" s="4">
        <v>806134839437</v>
      </c>
      <c r="F91" t="s">
        <v>128</v>
      </c>
      <c r="G91" s="4">
        <v>110</v>
      </c>
      <c r="H91" s="4">
        <v>220</v>
      </c>
      <c r="I91" t="s">
        <v>94</v>
      </c>
      <c r="J91" t="s">
        <v>308</v>
      </c>
      <c r="K91" t="s">
        <v>96</v>
      </c>
      <c r="L91" t="s">
        <v>97</v>
      </c>
      <c r="M91" t="s">
        <v>98</v>
      </c>
      <c r="N91" t="s">
        <v>99</v>
      </c>
      <c r="O91" t="s">
        <v>100</v>
      </c>
      <c r="R91">
        <v>0</v>
      </c>
      <c r="S91">
        <v>5</v>
      </c>
      <c r="T91">
        <v>20</v>
      </c>
      <c r="U91">
        <v>0</v>
      </c>
      <c r="V91">
        <v>0</v>
      </c>
      <c r="W91">
        <v>0</v>
      </c>
      <c r="X91">
        <v>6.5</v>
      </c>
      <c r="Y91">
        <v>4.4000000000000004</v>
      </c>
      <c r="Z91">
        <v>2</v>
      </c>
      <c r="AA91">
        <v>60</v>
      </c>
      <c r="AB91" t="s">
        <v>163</v>
      </c>
      <c r="AD91" t="s">
        <v>163</v>
      </c>
      <c r="AE91" t="s">
        <v>163</v>
      </c>
      <c r="AF91" t="s">
        <v>111</v>
      </c>
      <c r="AG91" t="s">
        <v>105</v>
      </c>
      <c r="AH91">
        <v>21</v>
      </c>
      <c r="AI91">
        <v>12</v>
      </c>
      <c r="AJ91">
        <v>10</v>
      </c>
      <c r="AK91">
        <v>4</v>
      </c>
      <c r="AL91">
        <v>0</v>
      </c>
      <c r="AM91">
        <v>0</v>
      </c>
      <c r="AN91">
        <v>0</v>
      </c>
      <c r="AO91">
        <v>0</v>
      </c>
      <c r="AP91" t="s">
        <v>106</v>
      </c>
      <c r="AQ91" t="s">
        <v>107</v>
      </c>
      <c r="AR91" t="s">
        <v>108</v>
      </c>
      <c r="AS91" t="s">
        <v>109</v>
      </c>
      <c r="AT91" t="s">
        <v>110</v>
      </c>
      <c r="AU91" t="s">
        <v>111</v>
      </c>
      <c r="AV91" t="s">
        <v>112</v>
      </c>
      <c r="AW91" t="s">
        <v>112</v>
      </c>
      <c r="AX91" t="s">
        <v>104</v>
      </c>
      <c r="AY91">
        <v>0</v>
      </c>
      <c r="AZ91">
        <v>0</v>
      </c>
      <c r="BA91">
        <v>5</v>
      </c>
      <c r="BC91">
        <v>0</v>
      </c>
      <c r="BD91">
        <v>9</v>
      </c>
      <c r="BI91" t="s">
        <v>112</v>
      </c>
      <c r="BJ91" t="s">
        <v>111</v>
      </c>
      <c r="BK91" t="s">
        <v>113</v>
      </c>
      <c r="BL91" t="str">
        <f>"https://www.hvlgroup.com/Products/Specs/"&amp;"H110102-AGB"</f>
        <v>https://www.hvlgroup.com/Products/Specs/H110102-AGB</v>
      </c>
      <c r="BM91" t="s">
        <v>309</v>
      </c>
      <c r="BN91" t="str">
        <f>"https://www.hvlgroup.com/Product/"&amp;"H110102-AGB"</f>
        <v>https://www.hvlgroup.com/Product/H110102-AGB</v>
      </c>
      <c r="BO91" t="s">
        <v>104</v>
      </c>
      <c r="BP91" t="s">
        <v>104</v>
      </c>
      <c r="BQ91" t="s">
        <v>310</v>
      </c>
      <c r="BR91" t="s">
        <v>116</v>
      </c>
      <c r="BS91" t="s">
        <v>116</v>
      </c>
      <c r="BT91">
        <v>0</v>
      </c>
      <c r="BV91" s="1">
        <v>42887</v>
      </c>
      <c r="BW91">
        <v>0</v>
      </c>
      <c r="BX91">
        <v>0</v>
      </c>
      <c r="BY91" t="s">
        <v>104</v>
      </c>
      <c r="BZ91">
        <v>0</v>
      </c>
      <c r="CA91">
        <v>0</v>
      </c>
      <c r="CB91">
        <v>0</v>
      </c>
      <c r="CC91">
        <v>0</v>
      </c>
      <c r="CD91">
        <v>1</v>
      </c>
      <c r="CE91">
        <v>104</v>
      </c>
      <c r="CF91" t="s">
        <v>90</v>
      </c>
      <c r="CI91" t="s">
        <v>111</v>
      </c>
      <c r="CJ91" t="s">
        <v>118</v>
      </c>
      <c r="CK91" t="s">
        <v>111</v>
      </c>
      <c r="CL91" t="s">
        <v>119</v>
      </c>
      <c r="CM91" t="s">
        <v>104</v>
      </c>
    </row>
    <row r="92" spans="1:91" x14ac:dyDescent="0.25">
      <c r="A92" t="s">
        <v>89</v>
      </c>
      <c r="B92" t="s">
        <v>90</v>
      </c>
      <c r="C92" t="s">
        <v>317</v>
      </c>
      <c r="D92" t="s">
        <v>316</v>
      </c>
      <c r="E92" s="4">
        <v>806134839444</v>
      </c>
      <c r="F92" t="s">
        <v>128</v>
      </c>
      <c r="G92" s="4">
        <v>110</v>
      </c>
      <c r="H92" s="4">
        <v>220</v>
      </c>
      <c r="I92" t="s">
        <v>94</v>
      </c>
      <c r="J92" t="s">
        <v>308</v>
      </c>
      <c r="K92" t="s">
        <v>96</v>
      </c>
      <c r="L92" t="s">
        <v>97</v>
      </c>
      <c r="M92" t="s">
        <v>98</v>
      </c>
      <c r="N92" t="s">
        <v>124</v>
      </c>
      <c r="O92" t="s">
        <v>100</v>
      </c>
      <c r="R92">
        <v>0</v>
      </c>
      <c r="S92">
        <v>5</v>
      </c>
      <c r="T92">
        <v>20</v>
      </c>
      <c r="U92">
        <v>0</v>
      </c>
      <c r="V92">
        <v>0</v>
      </c>
      <c r="W92">
        <v>0</v>
      </c>
      <c r="X92">
        <v>6.5</v>
      </c>
      <c r="Y92">
        <v>4.4000000000000004</v>
      </c>
      <c r="Z92">
        <v>2</v>
      </c>
      <c r="AA92">
        <v>60</v>
      </c>
      <c r="AB92" t="s">
        <v>163</v>
      </c>
      <c r="AD92" t="s">
        <v>163</v>
      </c>
      <c r="AE92" t="s">
        <v>163</v>
      </c>
      <c r="AF92" t="s">
        <v>111</v>
      </c>
      <c r="AG92" t="s">
        <v>105</v>
      </c>
      <c r="AH92">
        <v>21</v>
      </c>
      <c r="AI92">
        <v>12</v>
      </c>
      <c r="AJ92">
        <v>10</v>
      </c>
      <c r="AK92">
        <v>4</v>
      </c>
      <c r="AL92">
        <v>0</v>
      </c>
      <c r="AM92">
        <v>0</v>
      </c>
      <c r="AN92">
        <v>0</v>
      </c>
      <c r="AO92">
        <v>0</v>
      </c>
      <c r="AP92" t="s">
        <v>106</v>
      </c>
      <c r="AQ92" t="s">
        <v>107</v>
      </c>
      <c r="AR92" t="s">
        <v>108</v>
      </c>
      <c r="AS92" t="s">
        <v>109</v>
      </c>
      <c r="AT92" t="s">
        <v>110</v>
      </c>
      <c r="AU92" t="s">
        <v>111</v>
      </c>
      <c r="AV92" t="s">
        <v>112</v>
      </c>
      <c r="AW92" t="s">
        <v>112</v>
      </c>
      <c r="AX92" t="s">
        <v>104</v>
      </c>
      <c r="AY92">
        <v>0</v>
      </c>
      <c r="AZ92">
        <v>0</v>
      </c>
      <c r="BA92">
        <v>5</v>
      </c>
      <c r="BC92">
        <v>0</v>
      </c>
      <c r="BD92">
        <v>9</v>
      </c>
      <c r="BI92" t="s">
        <v>112</v>
      </c>
      <c r="BJ92" t="s">
        <v>111</v>
      </c>
      <c r="BK92" t="s">
        <v>125</v>
      </c>
      <c r="BL92" t="str">
        <f>"https://www.hvlgroup.com/Products/Specs/"&amp;"H110102-PN"</f>
        <v>https://www.hvlgroup.com/Products/Specs/H110102-PN</v>
      </c>
      <c r="BM92" t="s">
        <v>309</v>
      </c>
      <c r="BN92" t="str">
        <f>"https://www.hvlgroup.com/Product/"&amp;"H110102-PN"</f>
        <v>https://www.hvlgroup.com/Product/H110102-PN</v>
      </c>
      <c r="BO92" t="s">
        <v>104</v>
      </c>
      <c r="BP92" t="s">
        <v>104</v>
      </c>
      <c r="BQ92" t="s">
        <v>310</v>
      </c>
      <c r="BR92" t="s">
        <v>116</v>
      </c>
      <c r="BS92" t="s">
        <v>116</v>
      </c>
      <c r="BT92">
        <v>0</v>
      </c>
      <c r="BV92" s="1">
        <v>42887</v>
      </c>
      <c r="BW92">
        <v>0</v>
      </c>
      <c r="BX92">
        <v>0</v>
      </c>
      <c r="BY92" t="s">
        <v>104</v>
      </c>
      <c r="BZ92">
        <v>0</v>
      </c>
      <c r="CA92">
        <v>0</v>
      </c>
      <c r="CB92">
        <v>0</v>
      </c>
      <c r="CC92">
        <v>0</v>
      </c>
      <c r="CD92">
        <v>1</v>
      </c>
      <c r="CE92">
        <v>104</v>
      </c>
      <c r="CF92" t="s">
        <v>90</v>
      </c>
      <c r="CI92" t="s">
        <v>111</v>
      </c>
      <c r="CJ92" t="s">
        <v>118</v>
      </c>
      <c r="CK92" t="s">
        <v>111</v>
      </c>
      <c r="CL92" t="s">
        <v>119</v>
      </c>
      <c r="CM92" t="s">
        <v>104</v>
      </c>
    </row>
    <row r="93" spans="1:91" x14ac:dyDescent="0.25">
      <c r="A93" t="s">
        <v>89</v>
      </c>
      <c r="B93" t="s">
        <v>90</v>
      </c>
      <c r="C93" t="s">
        <v>318</v>
      </c>
      <c r="D93" t="s">
        <v>319</v>
      </c>
      <c r="E93" s="4">
        <v>806134839451</v>
      </c>
      <c r="F93" t="s">
        <v>209</v>
      </c>
      <c r="G93" s="4">
        <v>64</v>
      </c>
      <c r="H93" s="4">
        <v>128</v>
      </c>
      <c r="I93" t="s">
        <v>210</v>
      </c>
      <c r="J93" t="s">
        <v>308</v>
      </c>
      <c r="K93" t="s">
        <v>96</v>
      </c>
      <c r="L93" t="s">
        <v>97</v>
      </c>
      <c r="M93" t="s">
        <v>98</v>
      </c>
      <c r="N93" t="s">
        <v>99</v>
      </c>
      <c r="O93" t="s">
        <v>100</v>
      </c>
      <c r="R93">
        <v>0</v>
      </c>
      <c r="S93">
        <v>0</v>
      </c>
      <c r="T93">
        <v>9.5</v>
      </c>
      <c r="U93">
        <v>0</v>
      </c>
      <c r="V93">
        <v>0</v>
      </c>
      <c r="W93">
        <v>5</v>
      </c>
      <c r="X93">
        <v>0</v>
      </c>
      <c r="Y93">
        <v>2.42</v>
      </c>
      <c r="Z93">
        <v>1</v>
      </c>
      <c r="AA93">
        <v>60</v>
      </c>
      <c r="AB93" t="s">
        <v>163</v>
      </c>
      <c r="AD93" t="s">
        <v>163</v>
      </c>
      <c r="AE93" t="s">
        <v>163</v>
      </c>
      <c r="AF93" t="s">
        <v>111</v>
      </c>
      <c r="AG93" t="s">
        <v>105</v>
      </c>
      <c r="AH93">
        <v>14</v>
      </c>
      <c r="AI93">
        <v>12</v>
      </c>
      <c r="AJ93">
        <v>10</v>
      </c>
      <c r="AK93">
        <v>4</v>
      </c>
      <c r="AL93">
        <v>0</v>
      </c>
      <c r="AM93">
        <v>0</v>
      </c>
      <c r="AN93">
        <v>0</v>
      </c>
      <c r="AO93">
        <v>0</v>
      </c>
      <c r="AP93" t="s">
        <v>106</v>
      </c>
      <c r="AQ93" t="s">
        <v>107</v>
      </c>
      <c r="AR93" t="s">
        <v>108</v>
      </c>
      <c r="AS93" t="s">
        <v>109</v>
      </c>
      <c r="AT93" t="s">
        <v>110</v>
      </c>
      <c r="AU93" t="s">
        <v>104</v>
      </c>
      <c r="AX93" t="s">
        <v>104</v>
      </c>
      <c r="AY93">
        <v>0</v>
      </c>
      <c r="AZ93">
        <v>0</v>
      </c>
      <c r="BA93">
        <v>5</v>
      </c>
      <c r="BC93">
        <v>0</v>
      </c>
      <c r="BD93">
        <v>9</v>
      </c>
      <c r="BI93" t="s">
        <v>112</v>
      </c>
      <c r="BJ93" t="s">
        <v>111</v>
      </c>
      <c r="BK93" t="s">
        <v>113</v>
      </c>
      <c r="BL93" t="str">
        <f>"https://www.hvlgroup.com/Products/Specs/"&amp;"H110601-AGB"</f>
        <v>https://www.hvlgroup.com/Products/Specs/H110601-AGB</v>
      </c>
      <c r="BM93" t="s">
        <v>320</v>
      </c>
      <c r="BN93" t="str">
        <f>"https://www.hvlgroup.com/Product/"&amp;"H110601-AGB"</f>
        <v>https://www.hvlgroup.com/Product/H110601-AGB</v>
      </c>
      <c r="BO93" t="s">
        <v>104</v>
      </c>
      <c r="BP93" t="s">
        <v>104</v>
      </c>
      <c r="BQ93" t="s">
        <v>310</v>
      </c>
      <c r="BR93" t="s">
        <v>116</v>
      </c>
      <c r="BS93" t="s">
        <v>116</v>
      </c>
      <c r="BT93">
        <v>0</v>
      </c>
      <c r="BV93" s="1">
        <v>42887</v>
      </c>
      <c r="BW93">
        <v>0</v>
      </c>
      <c r="BX93">
        <v>0</v>
      </c>
      <c r="BY93" t="s">
        <v>104</v>
      </c>
      <c r="BZ93">
        <v>0</v>
      </c>
      <c r="CA93">
        <v>0</v>
      </c>
      <c r="CB93">
        <v>0</v>
      </c>
      <c r="CC93">
        <v>0</v>
      </c>
      <c r="CD93">
        <v>1</v>
      </c>
      <c r="CE93">
        <v>146</v>
      </c>
      <c r="CF93" t="s">
        <v>90</v>
      </c>
      <c r="CI93" t="s">
        <v>111</v>
      </c>
      <c r="CJ93" t="s">
        <v>118</v>
      </c>
      <c r="CK93" t="s">
        <v>111</v>
      </c>
      <c r="CL93" t="s">
        <v>119</v>
      </c>
      <c r="CM93" t="s">
        <v>104</v>
      </c>
    </row>
    <row r="94" spans="1:91" x14ac:dyDescent="0.25">
      <c r="A94" t="s">
        <v>89</v>
      </c>
      <c r="B94" t="s">
        <v>90</v>
      </c>
      <c r="C94" t="s">
        <v>321</v>
      </c>
      <c r="D94" t="s">
        <v>319</v>
      </c>
      <c r="E94" s="4">
        <v>806134839468</v>
      </c>
      <c r="F94" t="s">
        <v>209</v>
      </c>
      <c r="G94" s="4">
        <v>64</v>
      </c>
      <c r="H94" s="4">
        <v>128</v>
      </c>
      <c r="I94" t="s">
        <v>210</v>
      </c>
      <c r="J94" t="s">
        <v>308</v>
      </c>
      <c r="K94" t="s">
        <v>96</v>
      </c>
      <c r="L94" t="s">
        <v>97</v>
      </c>
      <c r="M94" t="s">
        <v>98</v>
      </c>
      <c r="N94" t="s">
        <v>124</v>
      </c>
      <c r="O94" t="s">
        <v>100</v>
      </c>
      <c r="R94">
        <v>0</v>
      </c>
      <c r="S94">
        <v>0</v>
      </c>
      <c r="T94">
        <v>9.5</v>
      </c>
      <c r="U94">
        <v>0</v>
      </c>
      <c r="V94">
        <v>0</v>
      </c>
      <c r="W94">
        <v>5</v>
      </c>
      <c r="X94">
        <v>0</v>
      </c>
      <c r="Y94">
        <v>2.42</v>
      </c>
      <c r="Z94">
        <v>1</v>
      </c>
      <c r="AA94">
        <v>60</v>
      </c>
      <c r="AB94" t="s">
        <v>163</v>
      </c>
      <c r="AD94" t="s">
        <v>163</v>
      </c>
      <c r="AE94" t="s">
        <v>163</v>
      </c>
      <c r="AF94" t="s">
        <v>111</v>
      </c>
      <c r="AG94" t="s">
        <v>105</v>
      </c>
      <c r="AH94">
        <v>14</v>
      </c>
      <c r="AI94">
        <v>12</v>
      </c>
      <c r="AJ94">
        <v>10</v>
      </c>
      <c r="AK94">
        <v>4</v>
      </c>
      <c r="AL94">
        <v>0</v>
      </c>
      <c r="AM94">
        <v>0</v>
      </c>
      <c r="AN94">
        <v>0</v>
      </c>
      <c r="AO94">
        <v>0</v>
      </c>
      <c r="AP94" t="s">
        <v>106</v>
      </c>
      <c r="AQ94" t="s">
        <v>107</v>
      </c>
      <c r="AR94" t="s">
        <v>108</v>
      </c>
      <c r="AS94" t="s">
        <v>109</v>
      </c>
      <c r="AT94" t="s">
        <v>110</v>
      </c>
      <c r="AU94" t="s">
        <v>104</v>
      </c>
      <c r="AX94" t="s">
        <v>104</v>
      </c>
      <c r="AY94">
        <v>0</v>
      </c>
      <c r="AZ94">
        <v>0</v>
      </c>
      <c r="BA94">
        <v>5</v>
      </c>
      <c r="BC94">
        <v>0</v>
      </c>
      <c r="BD94">
        <v>9</v>
      </c>
      <c r="BI94" t="s">
        <v>112</v>
      </c>
      <c r="BJ94" t="s">
        <v>111</v>
      </c>
      <c r="BK94" t="s">
        <v>125</v>
      </c>
      <c r="BL94" t="str">
        <f>"https://www.hvlgroup.com/Products/Specs/"&amp;"H110601-PN"</f>
        <v>https://www.hvlgroup.com/Products/Specs/H110601-PN</v>
      </c>
      <c r="BM94" t="s">
        <v>320</v>
      </c>
      <c r="BN94" t="str">
        <f>"https://www.hvlgroup.com/Product/"&amp;"H110601-PN"</f>
        <v>https://www.hvlgroup.com/Product/H110601-PN</v>
      </c>
      <c r="BO94" t="s">
        <v>104</v>
      </c>
      <c r="BP94" t="s">
        <v>104</v>
      </c>
      <c r="BQ94" t="s">
        <v>310</v>
      </c>
      <c r="BR94" t="s">
        <v>116</v>
      </c>
      <c r="BS94" t="s">
        <v>116</v>
      </c>
      <c r="BT94">
        <v>0</v>
      </c>
      <c r="BV94" s="1">
        <v>42887</v>
      </c>
      <c r="BW94">
        <v>0</v>
      </c>
      <c r="BX94">
        <v>0</v>
      </c>
      <c r="BY94" t="s">
        <v>104</v>
      </c>
      <c r="BZ94">
        <v>0</v>
      </c>
      <c r="CA94">
        <v>0</v>
      </c>
      <c r="CB94">
        <v>0</v>
      </c>
      <c r="CC94">
        <v>0</v>
      </c>
      <c r="CD94">
        <v>1</v>
      </c>
      <c r="CE94">
        <v>146</v>
      </c>
      <c r="CF94" t="s">
        <v>90</v>
      </c>
      <c r="CI94" t="s">
        <v>111</v>
      </c>
      <c r="CJ94" t="s">
        <v>118</v>
      </c>
      <c r="CK94" t="s">
        <v>111</v>
      </c>
      <c r="CL94" t="s">
        <v>119</v>
      </c>
      <c r="CM94" t="s">
        <v>104</v>
      </c>
    </row>
    <row r="95" spans="1:91" x14ac:dyDescent="0.25">
      <c r="A95" t="s">
        <v>89</v>
      </c>
      <c r="B95" t="s">
        <v>90</v>
      </c>
      <c r="C95" t="s">
        <v>322</v>
      </c>
      <c r="D95" t="s">
        <v>323</v>
      </c>
      <c r="E95" s="4">
        <v>806134831998</v>
      </c>
      <c r="F95" t="s">
        <v>324</v>
      </c>
      <c r="G95" s="4">
        <v>70</v>
      </c>
      <c r="H95" s="4">
        <v>140</v>
      </c>
      <c r="I95" t="s">
        <v>325</v>
      </c>
      <c r="J95" t="s">
        <v>326</v>
      </c>
      <c r="K95" t="s">
        <v>96</v>
      </c>
      <c r="L95" t="s">
        <v>97</v>
      </c>
      <c r="M95" t="s">
        <v>98</v>
      </c>
      <c r="N95" t="s">
        <v>99</v>
      </c>
      <c r="O95" t="s">
        <v>100</v>
      </c>
      <c r="P95" t="s">
        <v>161</v>
      </c>
      <c r="Q95" t="s">
        <v>162</v>
      </c>
      <c r="R95">
        <v>0</v>
      </c>
      <c r="S95">
        <v>5.75</v>
      </c>
      <c r="T95">
        <v>7.25</v>
      </c>
      <c r="U95">
        <v>0</v>
      </c>
      <c r="V95">
        <v>0</v>
      </c>
      <c r="W95">
        <v>0</v>
      </c>
      <c r="X95">
        <v>7.5</v>
      </c>
      <c r="Y95">
        <v>3</v>
      </c>
      <c r="Z95">
        <v>1</v>
      </c>
      <c r="AA95">
        <v>60</v>
      </c>
      <c r="AB95" t="s">
        <v>182</v>
      </c>
      <c r="AD95" t="s">
        <v>182</v>
      </c>
      <c r="AE95" t="s">
        <v>182</v>
      </c>
      <c r="AF95" t="s">
        <v>111</v>
      </c>
      <c r="AG95" t="s">
        <v>105</v>
      </c>
      <c r="AH95">
        <v>17</v>
      </c>
      <c r="AI95">
        <v>10</v>
      </c>
      <c r="AJ95">
        <v>9</v>
      </c>
      <c r="AK95">
        <v>4</v>
      </c>
      <c r="AL95">
        <v>0</v>
      </c>
      <c r="AM95">
        <v>0</v>
      </c>
      <c r="AN95">
        <v>0</v>
      </c>
      <c r="AO95">
        <v>0</v>
      </c>
      <c r="AP95" t="s">
        <v>106</v>
      </c>
      <c r="AQ95" t="s">
        <v>107</v>
      </c>
      <c r="AR95" t="s">
        <v>108</v>
      </c>
      <c r="AS95" t="s">
        <v>109</v>
      </c>
      <c r="AT95" t="s">
        <v>110</v>
      </c>
      <c r="AU95" t="s">
        <v>111</v>
      </c>
      <c r="AV95" t="s">
        <v>112</v>
      </c>
      <c r="AW95" t="s">
        <v>112</v>
      </c>
      <c r="AX95" t="s">
        <v>104</v>
      </c>
      <c r="AY95">
        <v>4.5</v>
      </c>
      <c r="AZ95">
        <v>4.5</v>
      </c>
      <c r="BA95">
        <v>0</v>
      </c>
      <c r="BC95">
        <v>0</v>
      </c>
      <c r="BD95">
        <v>10.25</v>
      </c>
      <c r="BI95" t="s">
        <v>112</v>
      </c>
      <c r="BJ95" t="s">
        <v>111</v>
      </c>
      <c r="BK95" t="s">
        <v>113</v>
      </c>
      <c r="BL95" t="str">
        <f>"https://www.hvlgroup.com/Products/Specs/"&amp;"H111301-AGB"</f>
        <v>https://www.hvlgroup.com/Products/Specs/H111301-AGB</v>
      </c>
      <c r="BM95" t="s">
        <v>327</v>
      </c>
      <c r="BN95" t="str">
        <f>"https://www.hvlgroup.com/Product/"&amp;"H111301-AGB"</f>
        <v>https://www.hvlgroup.com/Product/H111301-AGB</v>
      </c>
      <c r="BO95" t="s">
        <v>104</v>
      </c>
      <c r="BP95" t="s">
        <v>104</v>
      </c>
      <c r="BQ95" t="s">
        <v>328</v>
      </c>
      <c r="BR95" t="s">
        <v>116</v>
      </c>
      <c r="BS95" t="s">
        <v>329</v>
      </c>
      <c r="BT95">
        <v>6.75</v>
      </c>
      <c r="BV95" s="1">
        <v>42887</v>
      </c>
      <c r="BW95">
        <v>0</v>
      </c>
      <c r="BX95">
        <v>0</v>
      </c>
      <c r="BY95" t="s">
        <v>104</v>
      </c>
      <c r="BZ95">
        <v>0</v>
      </c>
      <c r="CA95">
        <v>0</v>
      </c>
      <c r="CB95">
        <v>0</v>
      </c>
      <c r="CC95">
        <v>0</v>
      </c>
      <c r="CD95">
        <v>1</v>
      </c>
      <c r="CE95">
        <v>133</v>
      </c>
      <c r="CF95" t="s">
        <v>90</v>
      </c>
      <c r="CI95" t="s">
        <v>111</v>
      </c>
      <c r="CJ95" t="s">
        <v>118</v>
      </c>
      <c r="CK95" t="s">
        <v>111</v>
      </c>
      <c r="CL95" t="s">
        <v>119</v>
      </c>
      <c r="CM95" t="s">
        <v>104</v>
      </c>
    </row>
    <row r="96" spans="1:91" x14ac:dyDescent="0.25">
      <c r="A96" t="s">
        <v>89</v>
      </c>
      <c r="B96" t="s">
        <v>90</v>
      </c>
      <c r="C96" t="s">
        <v>330</v>
      </c>
      <c r="D96" t="s">
        <v>323</v>
      </c>
      <c r="E96" s="4">
        <v>806134832001</v>
      </c>
      <c r="F96" t="s">
        <v>324</v>
      </c>
      <c r="G96" s="4">
        <v>70</v>
      </c>
      <c r="H96" s="4">
        <v>140</v>
      </c>
      <c r="I96" t="s">
        <v>325</v>
      </c>
      <c r="J96" t="s">
        <v>326</v>
      </c>
      <c r="K96" t="s">
        <v>96</v>
      </c>
      <c r="L96" t="s">
        <v>97</v>
      </c>
      <c r="M96" t="s">
        <v>98</v>
      </c>
      <c r="N96" t="s">
        <v>124</v>
      </c>
      <c r="O96" t="s">
        <v>100</v>
      </c>
      <c r="P96" t="s">
        <v>161</v>
      </c>
      <c r="Q96" t="s">
        <v>162</v>
      </c>
      <c r="R96">
        <v>0</v>
      </c>
      <c r="S96">
        <v>5.75</v>
      </c>
      <c r="T96">
        <v>7.25</v>
      </c>
      <c r="U96">
        <v>0</v>
      </c>
      <c r="V96">
        <v>0</v>
      </c>
      <c r="W96">
        <v>0</v>
      </c>
      <c r="X96">
        <v>7.5</v>
      </c>
      <c r="Y96">
        <v>3</v>
      </c>
      <c r="Z96">
        <v>1</v>
      </c>
      <c r="AA96">
        <v>60</v>
      </c>
      <c r="AB96" t="s">
        <v>182</v>
      </c>
      <c r="AD96" t="s">
        <v>182</v>
      </c>
      <c r="AE96" t="s">
        <v>182</v>
      </c>
      <c r="AF96" t="s">
        <v>111</v>
      </c>
      <c r="AG96" t="s">
        <v>105</v>
      </c>
      <c r="AH96">
        <v>17</v>
      </c>
      <c r="AI96">
        <v>10</v>
      </c>
      <c r="AJ96">
        <v>9</v>
      </c>
      <c r="AK96">
        <v>4</v>
      </c>
      <c r="AL96">
        <v>0</v>
      </c>
      <c r="AM96">
        <v>0</v>
      </c>
      <c r="AN96">
        <v>0</v>
      </c>
      <c r="AO96">
        <v>0</v>
      </c>
      <c r="AP96" t="s">
        <v>106</v>
      </c>
      <c r="AQ96" t="s">
        <v>107</v>
      </c>
      <c r="AR96" t="s">
        <v>108</v>
      </c>
      <c r="AS96" t="s">
        <v>109</v>
      </c>
      <c r="AT96" t="s">
        <v>110</v>
      </c>
      <c r="AU96" t="s">
        <v>111</v>
      </c>
      <c r="AV96" t="s">
        <v>112</v>
      </c>
      <c r="AW96" t="s">
        <v>112</v>
      </c>
      <c r="AX96" t="s">
        <v>104</v>
      </c>
      <c r="AY96">
        <v>4.5</v>
      </c>
      <c r="AZ96">
        <v>4.5</v>
      </c>
      <c r="BA96">
        <v>0</v>
      </c>
      <c r="BC96">
        <v>0</v>
      </c>
      <c r="BD96">
        <v>10.25</v>
      </c>
      <c r="BI96" t="s">
        <v>112</v>
      </c>
      <c r="BJ96" t="s">
        <v>111</v>
      </c>
      <c r="BK96" t="s">
        <v>125</v>
      </c>
      <c r="BL96" t="str">
        <f>"https://www.hvlgroup.com/Products/Specs/"&amp;"H111301-PN"</f>
        <v>https://www.hvlgroup.com/Products/Specs/H111301-PN</v>
      </c>
      <c r="BM96" t="s">
        <v>327</v>
      </c>
      <c r="BN96" t="str">
        <f>"https://www.hvlgroup.com/Product/"&amp;"H111301-PN"</f>
        <v>https://www.hvlgroup.com/Product/H111301-PN</v>
      </c>
      <c r="BO96" t="s">
        <v>104</v>
      </c>
      <c r="BP96" t="s">
        <v>104</v>
      </c>
      <c r="BQ96" t="s">
        <v>328</v>
      </c>
      <c r="BR96" t="s">
        <v>116</v>
      </c>
      <c r="BS96" t="s">
        <v>329</v>
      </c>
      <c r="BT96">
        <v>5.5</v>
      </c>
      <c r="BV96" s="1">
        <v>42887</v>
      </c>
      <c r="BW96">
        <v>0</v>
      </c>
      <c r="BX96">
        <v>0</v>
      </c>
      <c r="BY96" t="s">
        <v>104</v>
      </c>
      <c r="BZ96">
        <v>0</v>
      </c>
      <c r="CA96">
        <v>0</v>
      </c>
      <c r="CB96">
        <v>0</v>
      </c>
      <c r="CC96">
        <v>0</v>
      </c>
      <c r="CD96">
        <v>1</v>
      </c>
      <c r="CE96">
        <v>133</v>
      </c>
      <c r="CF96" t="s">
        <v>90</v>
      </c>
      <c r="CI96" t="s">
        <v>111</v>
      </c>
      <c r="CJ96" t="s">
        <v>118</v>
      </c>
      <c r="CK96" t="s">
        <v>111</v>
      </c>
      <c r="CL96" t="s">
        <v>119</v>
      </c>
      <c r="CM96" t="s">
        <v>104</v>
      </c>
    </row>
    <row r="97" spans="1:91" x14ac:dyDescent="0.25">
      <c r="A97" t="s">
        <v>89</v>
      </c>
      <c r="B97" t="s">
        <v>90</v>
      </c>
      <c r="C97" t="s">
        <v>331</v>
      </c>
      <c r="D97" t="s">
        <v>332</v>
      </c>
      <c r="E97" s="4">
        <v>806134832018</v>
      </c>
      <c r="F97" t="s">
        <v>333</v>
      </c>
      <c r="G97" s="4">
        <v>116</v>
      </c>
      <c r="H97" s="4">
        <v>232</v>
      </c>
      <c r="I97" t="s">
        <v>325</v>
      </c>
      <c r="J97" t="s">
        <v>326</v>
      </c>
      <c r="K97" t="s">
        <v>96</v>
      </c>
      <c r="L97" t="s">
        <v>97</v>
      </c>
      <c r="M97" t="s">
        <v>98</v>
      </c>
      <c r="N97" t="s">
        <v>99</v>
      </c>
      <c r="O97" t="s">
        <v>100</v>
      </c>
      <c r="P97" t="s">
        <v>161</v>
      </c>
      <c r="Q97" t="s">
        <v>162</v>
      </c>
      <c r="R97">
        <v>0</v>
      </c>
      <c r="S97">
        <v>14.5</v>
      </c>
      <c r="T97">
        <v>7</v>
      </c>
      <c r="U97">
        <v>0</v>
      </c>
      <c r="V97">
        <v>0</v>
      </c>
      <c r="W97">
        <v>0</v>
      </c>
      <c r="X97">
        <v>7.75</v>
      </c>
      <c r="Y97">
        <v>4</v>
      </c>
      <c r="Z97">
        <v>2</v>
      </c>
      <c r="AA97">
        <v>60</v>
      </c>
      <c r="AB97" t="s">
        <v>182</v>
      </c>
      <c r="AD97" t="s">
        <v>182</v>
      </c>
      <c r="AE97" t="s">
        <v>182</v>
      </c>
      <c r="AF97" t="s">
        <v>111</v>
      </c>
      <c r="AG97" t="s">
        <v>105</v>
      </c>
      <c r="AH97">
        <v>20</v>
      </c>
      <c r="AI97">
        <v>17</v>
      </c>
      <c r="AJ97">
        <v>9</v>
      </c>
      <c r="AK97">
        <v>7</v>
      </c>
      <c r="AL97">
        <v>0</v>
      </c>
      <c r="AM97">
        <v>0</v>
      </c>
      <c r="AN97">
        <v>0</v>
      </c>
      <c r="AO97">
        <v>0</v>
      </c>
      <c r="AP97" t="s">
        <v>106</v>
      </c>
      <c r="AQ97" t="s">
        <v>107</v>
      </c>
      <c r="AR97" t="s">
        <v>108</v>
      </c>
      <c r="AS97" t="s">
        <v>109</v>
      </c>
      <c r="AT97" t="s">
        <v>110</v>
      </c>
      <c r="AU97" t="s">
        <v>111</v>
      </c>
      <c r="AV97" t="s">
        <v>112</v>
      </c>
      <c r="AW97" t="s">
        <v>112</v>
      </c>
      <c r="AX97" t="s">
        <v>104</v>
      </c>
      <c r="AY97">
        <v>13.5</v>
      </c>
      <c r="AZ97">
        <v>4.5</v>
      </c>
      <c r="BA97">
        <v>0</v>
      </c>
      <c r="BC97">
        <v>0</v>
      </c>
      <c r="BD97">
        <v>9</v>
      </c>
      <c r="BI97" t="s">
        <v>112</v>
      </c>
      <c r="BJ97" t="s">
        <v>111</v>
      </c>
      <c r="BK97" t="s">
        <v>113</v>
      </c>
      <c r="BL97" t="str">
        <f>"https://www.hvlgroup.com/Products/Specs/"&amp;"H111302-AGB"</f>
        <v>https://www.hvlgroup.com/Products/Specs/H111302-AGB</v>
      </c>
      <c r="BM97" t="s">
        <v>327</v>
      </c>
      <c r="BN97" t="str">
        <f>"https://www.hvlgroup.com/Product/"&amp;"H111302-AGB"</f>
        <v>https://www.hvlgroup.com/Product/H111302-AGB</v>
      </c>
      <c r="BO97" t="s">
        <v>104</v>
      </c>
      <c r="BP97" t="s">
        <v>104</v>
      </c>
      <c r="BQ97" t="s">
        <v>328</v>
      </c>
      <c r="BR97" t="s">
        <v>116</v>
      </c>
      <c r="BS97" t="s">
        <v>329</v>
      </c>
      <c r="BT97">
        <v>6.75</v>
      </c>
      <c r="BV97" s="1">
        <v>42887</v>
      </c>
      <c r="BW97">
        <v>0</v>
      </c>
      <c r="BX97">
        <v>0</v>
      </c>
      <c r="BY97" t="s">
        <v>104</v>
      </c>
      <c r="BZ97">
        <v>0</v>
      </c>
      <c r="CA97">
        <v>0</v>
      </c>
      <c r="CB97">
        <v>0</v>
      </c>
      <c r="CC97">
        <v>0</v>
      </c>
      <c r="CD97">
        <v>1</v>
      </c>
      <c r="CE97">
        <v>133</v>
      </c>
      <c r="CF97" t="s">
        <v>90</v>
      </c>
      <c r="CI97" t="s">
        <v>111</v>
      </c>
      <c r="CJ97" t="s">
        <v>118</v>
      </c>
      <c r="CK97" t="s">
        <v>111</v>
      </c>
      <c r="CL97" t="s">
        <v>119</v>
      </c>
      <c r="CM97" t="s">
        <v>104</v>
      </c>
    </row>
    <row r="98" spans="1:91" x14ac:dyDescent="0.25">
      <c r="A98" t="s">
        <v>89</v>
      </c>
      <c r="B98" t="s">
        <v>90</v>
      </c>
      <c r="C98" t="s">
        <v>334</v>
      </c>
      <c r="D98" t="s">
        <v>332</v>
      </c>
      <c r="E98" s="4">
        <v>806134832025</v>
      </c>
      <c r="F98" t="s">
        <v>333</v>
      </c>
      <c r="G98" s="4">
        <v>116</v>
      </c>
      <c r="H98" s="4">
        <v>232</v>
      </c>
      <c r="I98" t="s">
        <v>325</v>
      </c>
      <c r="J98" t="s">
        <v>326</v>
      </c>
      <c r="K98" t="s">
        <v>96</v>
      </c>
      <c r="L98" t="s">
        <v>97</v>
      </c>
      <c r="M98" t="s">
        <v>98</v>
      </c>
      <c r="N98" t="s">
        <v>124</v>
      </c>
      <c r="O98" t="s">
        <v>100</v>
      </c>
      <c r="P98" t="s">
        <v>161</v>
      </c>
      <c r="Q98" t="s">
        <v>162</v>
      </c>
      <c r="R98">
        <v>0</v>
      </c>
      <c r="S98">
        <v>14.5</v>
      </c>
      <c r="T98">
        <v>7</v>
      </c>
      <c r="U98">
        <v>0</v>
      </c>
      <c r="V98">
        <v>0</v>
      </c>
      <c r="W98">
        <v>0</v>
      </c>
      <c r="X98">
        <v>7.75</v>
      </c>
      <c r="Y98">
        <v>4</v>
      </c>
      <c r="Z98">
        <v>2</v>
      </c>
      <c r="AA98">
        <v>60</v>
      </c>
      <c r="AB98" t="s">
        <v>182</v>
      </c>
      <c r="AD98" t="s">
        <v>182</v>
      </c>
      <c r="AE98" t="s">
        <v>182</v>
      </c>
      <c r="AF98" t="s">
        <v>111</v>
      </c>
      <c r="AG98" t="s">
        <v>105</v>
      </c>
      <c r="AH98">
        <v>20</v>
      </c>
      <c r="AI98">
        <v>17</v>
      </c>
      <c r="AJ98">
        <v>9</v>
      </c>
      <c r="AK98">
        <v>7</v>
      </c>
      <c r="AL98">
        <v>0</v>
      </c>
      <c r="AM98">
        <v>0</v>
      </c>
      <c r="AN98">
        <v>0</v>
      </c>
      <c r="AO98">
        <v>0</v>
      </c>
      <c r="AP98" t="s">
        <v>106</v>
      </c>
      <c r="AQ98" t="s">
        <v>107</v>
      </c>
      <c r="AR98" t="s">
        <v>108</v>
      </c>
      <c r="AS98" t="s">
        <v>109</v>
      </c>
      <c r="AT98" t="s">
        <v>110</v>
      </c>
      <c r="AU98" t="s">
        <v>111</v>
      </c>
      <c r="AV98" t="s">
        <v>112</v>
      </c>
      <c r="AW98" t="s">
        <v>112</v>
      </c>
      <c r="AX98" t="s">
        <v>104</v>
      </c>
      <c r="AY98">
        <v>13.5</v>
      </c>
      <c r="AZ98">
        <v>4.5</v>
      </c>
      <c r="BA98">
        <v>0</v>
      </c>
      <c r="BC98">
        <v>0</v>
      </c>
      <c r="BD98">
        <v>9</v>
      </c>
      <c r="BI98" t="s">
        <v>112</v>
      </c>
      <c r="BJ98" t="s">
        <v>111</v>
      </c>
      <c r="BK98" t="s">
        <v>125</v>
      </c>
      <c r="BL98" t="str">
        <f>"https://www.hvlgroup.com/Products/Specs/"&amp;"H111302-PN"</f>
        <v>https://www.hvlgroup.com/Products/Specs/H111302-PN</v>
      </c>
      <c r="BM98" t="s">
        <v>327</v>
      </c>
      <c r="BN98" t="str">
        <f>"https://www.hvlgroup.com/Product/"&amp;"H111302-PN"</f>
        <v>https://www.hvlgroup.com/Product/H111302-PN</v>
      </c>
      <c r="BO98" t="s">
        <v>104</v>
      </c>
      <c r="BP98" t="s">
        <v>104</v>
      </c>
      <c r="BQ98" t="s">
        <v>328</v>
      </c>
      <c r="BR98" t="s">
        <v>116</v>
      </c>
      <c r="BS98" t="s">
        <v>329</v>
      </c>
      <c r="BT98">
        <v>6.75</v>
      </c>
      <c r="BV98" s="1">
        <v>42887</v>
      </c>
      <c r="BW98">
        <v>0</v>
      </c>
      <c r="BX98">
        <v>0</v>
      </c>
      <c r="BY98" t="s">
        <v>104</v>
      </c>
      <c r="BZ98">
        <v>0</v>
      </c>
      <c r="CA98">
        <v>0</v>
      </c>
      <c r="CB98">
        <v>0</v>
      </c>
      <c r="CC98">
        <v>0</v>
      </c>
      <c r="CD98">
        <v>1</v>
      </c>
      <c r="CE98">
        <v>133</v>
      </c>
      <c r="CF98" t="s">
        <v>90</v>
      </c>
      <c r="CI98" t="s">
        <v>111</v>
      </c>
      <c r="CJ98" t="s">
        <v>118</v>
      </c>
      <c r="CK98" t="s">
        <v>111</v>
      </c>
      <c r="CL98" t="s">
        <v>119</v>
      </c>
      <c r="CM98" t="s">
        <v>104</v>
      </c>
    </row>
    <row r="99" spans="1:91" x14ac:dyDescent="0.25">
      <c r="A99" t="s">
        <v>89</v>
      </c>
      <c r="B99" t="s">
        <v>90</v>
      </c>
      <c r="C99" t="s">
        <v>335</v>
      </c>
      <c r="D99" t="s">
        <v>336</v>
      </c>
      <c r="E99" s="4">
        <v>806134832032</v>
      </c>
      <c r="F99" t="s">
        <v>337</v>
      </c>
      <c r="G99" s="4">
        <v>162</v>
      </c>
      <c r="H99" s="4">
        <v>324</v>
      </c>
      <c r="I99" t="s">
        <v>325</v>
      </c>
      <c r="J99" t="s">
        <v>326</v>
      </c>
      <c r="K99" t="s">
        <v>96</v>
      </c>
      <c r="L99" t="s">
        <v>97</v>
      </c>
      <c r="M99" t="s">
        <v>98</v>
      </c>
      <c r="N99" t="s">
        <v>99</v>
      </c>
      <c r="O99" t="s">
        <v>100</v>
      </c>
      <c r="P99" t="s">
        <v>161</v>
      </c>
      <c r="Q99" t="s">
        <v>162</v>
      </c>
      <c r="R99">
        <v>0</v>
      </c>
      <c r="S99">
        <v>24</v>
      </c>
      <c r="T99">
        <v>7</v>
      </c>
      <c r="U99">
        <v>0</v>
      </c>
      <c r="V99">
        <v>0</v>
      </c>
      <c r="W99">
        <v>0</v>
      </c>
      <c r="X99">
        <v>7.75</v>
      </c>
      <c r="Y99">
        <v>9</v>
      </c>
      <c r="Z99">
        <v>3</v>
      </c>
      <c r="AA99">
        <v>60</v>
      </c>
      <c r="AB99" t="s">
        <v>182</v>
      </c>
      <c r="AD99" t="s">
        <v>182</v>
      </c>
      <c r="AE99" t="s">
        <v>182</v>
      </c>
      <c r="AF99" t="s">
        <v>111</v>
      </c>
      <c r="AG99" t="s">
        <v>105</v>
      </c>
      <c r="AH99">
        <v>28</v>
      </c>
      <c r="AI99">
        <v>17</v>
      </c>
      <c r="AJ99">
        <v>9</v>
      </c>
      <c r="AK99">
        <v>12</v>
      </c>
      <c r="AL99">
        <v>0</v>
      </c>
      <c r="AM99">
        <v>0</v>
      </c>
      <c r="AN99">
        <v>0</v>
      </c>
      <c r="AO99">
        <v>0</v>
      </c>
      <c r="AP99" t="s">
        <v>106</v>
      </c>
      <c r="AQ99" t="s">
        <v>107</v>
      </c>
      <c r="AR99" t="s">
        <v>108</v>
      </c>
      <c r="AS99" t="s">
        <v>109</v>
      </c>
      <c r="AT99" t="s">
        <v>110</v>
      </c>
      <c r="AU99" t="s">
        <v>111</v>
      </c>
      <c r="AV99" t="s">
        <v>112</v>
      </c>
      <c r="AW99" t="s">
        <v>112</v>
      </c>
      <c r="AX99" t="s">
        <v>104</v>
      </c>
      <c r="AY99">
        <v>22.5</v>
      </c>
      <c r="AZ99">
        <v>4.25</v>
      </c>
      <c r="BA99">
        <v>0</v>
      </c>
      <c r="BC99">
        <v>0</v>
      </c>
      <c r="BD99">
        <v>11</v>
      </c>
      <c r="BI99" t="s">
        <v>112</v>
      </c>
      <c r="BJ99" t="s">
        <v>111</v>
      </c>
      <c r="BK99" t="s">
        <v>113</v>
      </c>
      <c r="BL99" t="str">
        <f>"https://www.hvlgroup.com/Products/Specs/"&amp;"H111303-AGB"</f>
        <v>https://www.hvlgroup.com/Products/Specs/H111303-AGB</v>
      </c>
      <c r="BM99" t="s">
        <v>327</v>
      </c>
      <c r="BN99" t="str">
        <f>"https://www.hvlgroup.com/Product/"&amp;"H111303-AGB"</f>
        <v>https://www.hvlgroup.com/Product/H111303-AGB</v>
      </c>
      <c r="BO99" t="s">
        <v>104</v>
      </c>
      <c r="BP99" t="s">
        <v>104</v>
      </c>
      <c r="BQ99" t="s">
        <v>328</v>
      </c>
      <c r="BR99" t="s">
        <v>116</v>
      </c>
      <c r="BS99" t="s">
        <v>329</v>
      </c>
      <c r="BT99">
        <v>6.75</v>
      </c>
      <c r="BV99" s="1">
        <v>42887</v>
      </c>
      <c r="BW99">
        <v>0</v>
      </c>
      <c r="BX99">
        <v>0</v>
      </c>
      <c r="BY99" t="s">
        <v>104</v>
      </c>
      <c r="BZ99">
        <v>0</v>
      </c>
      <c r="CA99">
        <v>0</v>
      </c>
      <c r="CB99">
        <v>0</v>
      </c>
      <c r="CC99">
        <v>0</v>
      </c>
      <c r="CD99">
        <v>1</v>
      </c>
      <c r="CE99">
        <v>133</v>
      </c>
      <c r="CF99" t="s">
        <v>90</v>
      </c>
      <c r="CI99" t="s">
        <v>111</v>
      </c>
      <c r="CJ99" t="s">
        <v>118</v>
      </c>
      <c r="CK99" t="s">
        <v>111</v>
      </c>
      <c r="CL99" t="s">
        <v>119</v>
      </c>
      <c r="CM99" t="s">
        <v>104</v>
      </c>
    </row>
    <row r="100" spans="1:91" x14ac:dyDescent="0.25">
      <c r="A100" t="s">
        <v>89</v>
      </c>
      <c r="B100" t="s">
        <v>90</v>
      </c>
      <c r="C100" t="s">
        <v>338</v>
      </c>
      <c r="D100" t="s">
        <v>336</v>
      </c>
      <c r="E100" s="4">
        <v>806134832049</v>
      </c>
      <c r="F100" t="s">
        <v>337</v>
      </c>
      <c r="G100" s="4">
        <v>162</v>
      </c>
      <c r="H100" s="4">
        <v>324</v>
      </c>
      <c r="I100" t="s">
        <v>325</v>
      </c>
      <c r="J100" t="s">
        <v>326</v>
      </c>
      <c r="K100" t="s">
        <v>96</v>
      </c>
      <c r="L100" t="s">
        <v>97</v>
      </c>
      <c r="M100" t="s">
        <v>98</v>
      </c>
      <c r="N100" t="s">
        <v>124</v>
      </c>
      <c r="O100" t="s">
        <v>100</v>
      </c>
      <c r="P100" t="s">
        <v>161</v>
      </c>
      <c r="Q100" t="s">
        <v>162</v>
      </c>
      <c r="R100">
        <v>0</v>
      </c>
      <c r="S100">
        <v>24</v>
      </c>
      <c r="T100">
        <v>7</v>
      </c>
      <c r="U100">
        <v>0</v>
      </c>
      <c r="V100">
        <v>0</v>
      </c>
      <c r="W100">
        <v>0</v>
      </c>
      <c r="X100">
        <v>7.75</v>
      </c>
      <c r="Y100">
        <v>9</v>
      </c>
      <c r="Z100">
        <v>3</v>
      </c>
      <c r="AA100">
        <v>60</v>
      </c>
      <c r="AB100" t="s">
        <v>182</v>
      </c>
      <c r="AD100" t="s">
        <v>182</v>
      </c>
      <c r="AE100" t="s">
        <v>182</v>
      </c>
      <c r="AF100" t="s">
        <v>111</v>
      </c>
      <c r="AG100" t="s">
        <v>105</v>
      </c>
      <c r="AH100">
        <v>28</v>
      </c>
      <c r="AI100">
        <v>17</v>
      </c>
      <c r="AJ100">
        <v>9</v>
      </c>
      <c r="AK100">
        <v>12</v>
      </c>
      <c r="AL100">
        <v>0</v>
      </c>
      <c r="AM100">
        <v>0</v>
      </c>
      <c r="AN100">
        <v>0</v>
      </c>
      <c r="AO100">
        <v>0</v>
      </c>
      <c r="AP100" t="s">
        <v>106</v>
      </c>
      <c r="AQ100" t="s">
        <v>107</v>
      </c>
      <c r="AR100" t="s">
        <v>108</v>
      </c>
      <c r="AS100" t="s">
        <v>109</v>
      </c>
      <c r="AT100" t="s">
        <v>110</v>
      </c>
      <c r="AU100" t="s">
        <v>111</v>
      </c>
      <c r="AV100" t="s">
        <v>112</v>
      </c>
      <c r="AW100" t="s">
        <v>112</v>
      </c>
      <c r="AX100" t="s">
        <v>104</v>
      </c>
      <c r="AY100">
        <v>22.5</v>
      </c>
      <c r="AZ100">
        <v>4.25</v>
      </c>
      <c r="BA100">
        <v>0</v>
      </c>
      <c r="BC100">
        <v>0</v>
      </c>
      <c r="BD100">
        <v>11</v>
      </c>
      <c r="BI100" t="s">
        <v>112</v>
      </c>
      <c r="BJ100" t="s">
        <v>111</v>
      </c>
      <c r="BK100" t="s">
        <v>125</v>
      </c>
      <c r="BL100" t="str">
        <f>"https://www.hvlgroup.com/Products/Specs/"&amp;"H111303-PN"</f>
        <v>https://www.hvlgroup.com/Products/Specs/H111303-PN</v>
      </c>
      <c r="BM100" t="s">
        <v>327</v>
      </c>
      <c r="BN100" t="str">
        <f>"https://www.hvlgroup.com/Product/"&amp;"H111303-PN"</f>
        <v>https://www.hvlgroup.com/Product/H111303-PN</v>
      </c>
      <c r="BO100" t="s">
        <v>104</v>
      </c>
      <c r="BP100" t="s">
        <v>104</v>
      </c>
      <c r="BQ100" t="s">
        <v>328</v>
      </c>
      <c r="BR100" t="s">
        <v>116</v>
      </c>
      <c r="BS100" t="s">
        <v>329</v>
      </c>
      <c r="BT100">
        <v>6.75</v>
      </c>
      <c r="BV100" s="1">
        <v>42887</v>
      </c>
      <c r="BW100">
        <v>0</v>
      </c>
      <c r="BX100">
        <v>0</v>
      </c>
      <c r="BY100" t="s">
        <v>104</v>
      </c>
      <c r="BZ100">
        <v>0</v>
      </c>
      <c r="CA100">
        <v>0</v>
      </c>
      <c r="CB100">
        <v>0</v>
      </c>
      <c r="CC100">
        <v>0</v>
      </c>
      <c r="CD100">
        <v>1</v>
      </c>
      <c r="CE100">
        <v>133</v>
      </c>
      <c r="CF100" t="s">
        <v>90</v>
      </c>
      <c r="CI100" t="s">
        <v>111</v>
      </c>
      <c r="CJ100" t="s">
        <v>118</v>
      </c>
      <c r="CK100" t="s">
        <v>111</v>
      </c>
      <c r="CL100" t="s">
        <v>119</v>
      </c>
      <c r="CM100" t="s">
        <v>104</v>
      </c>
    </row>
    <row r="101" spans="1:91" x14ac:dyDescent="0.25">
      <c r="A101" t="s">
        <v>89</v>
      </c>
      <c r="B101" t="s">
        <v>90</v>
      </c>
      <c r="C101" t="s">
        <v>339</v>
      </c>
      <c r="D101" t="s">
        <v>340</v>
      </c>
      <c r="E101" s="4">
        <v>806134831875</v>
      </c>
      <c r="F101" t="s">
        <v>134</v>
      </c>
      <c r="G101" s="4">
        <v>81</v>
      </c>
      <c r="H101" s="4">
        <v>162</v>
      </c>
      <c r="I101" t="s">
        <v>135</v>
      </c>
      <c r="J101" t="s">
        <v>326</v>
      </c>
      <c r="K101" t="s">
        <v>96</v>
      </c>
      <c r="L101" t="s">
        <v>97</v>
      </c>
      <c r="M101" t="s">
        <v>98</v>
      </c>
      <c r="N101" t="s">
        <v>99</v>
      </c>
      <c r="O101" t="s">
        <v>100</v>
      </c>
      <c r="P101" t="s">
        <v>341</v>
      </c>
      <c r="Q101" t="s">
        <v>342</v>
      </c>
      <c r="R101">
        <v>0</v>
      </c>
      <c r="S101">
        <v>0</v>
      </c>
      <c r="T101">
        <v>9.5</v>
      </c>
      <c r="U101">
        <v>11</v>
      </c>
      <c r="V101">
        <v>124</v>
      </c>
      <c r="W101">
        <v>6.25</v>
      </c>
      <c r="X101">
        <v>0</v>
      </c>
      <c r="Y101">
        <v>3</v>
      </c>
      <c r="Z101">
        <v>1</v>
      </c>
      <c r="AA101">
        <v>60</v>
      </c>
      <c r="AB101" t="s">
        <v>163</v>
      </c>
      <c r="AD101" t="s">
        <v>163</v>
      </c>
      <c r="AE101" t="s">
        <v>163</v>
      </c>
      <c r="AF101" t="s">
        <v>111</v>
      </c>
      <c r="AG101" t="s">
        <v>105</v>
      </c>
      <c r="AH101">
        <v>16</v>
      </c>
      <c r="AI101">
        <v>12</v>
      </c>
      <c r="AJ101">
        <v>11</v>
      </c>
      <c r="AK101">
        <v>4</v>
      </c>
      <c r="AL101">
        <v>0</v>
      </c>
      <c r="AM101">
        <v>0</v>
      </c>
      <c r="AN101">
        <v>0</v>
      </c>
      <c r="AO101">
        <v>0</v>
      </c>
      <c r="AP101" t="s">
        <v>106</v>
      </c>
      <c r="AQ101" t="s">
        <v>107</v>
      </c>
      <c r="AR101" t="s">
        <v>108</v>
      </c>
      <c r="AS101" t="s">
        <v>109</v>
      </c>
      <c r="AT101" t="s">
        <v>110</v>
      </c>
      <c r="AU101" t="s">
        <v>104</v>
      </c>
      <c r="AX101" t="s">
        <v>104</v>
      </c>
      <c r="AY101">
        <v>0</v>
      </c>
      <c r="AZ101">
        <v>0.5</v>
      </c>
      <c r="BA101">
        <v>4.5</v>
      </c>
      <c r="BC101">
        <v>0</v>
      </c>
      <c r="BD101">
        <v>114</v>
      </c>
      <c r="BE101" t="s">
        <v>136</v>
      </c>
      <c r="BI101" t="s">
        <v>112</v>
      </c>
      <c r="BJ101" t="s">
        <v>111</v>
      </c>
      <c r="BK101" t="s">
        <v>113</v>
      </c>
      <c r="BL101" t="str">
        <f>"https://www.hvlgroup.com/Products/Specs/"&amp;"H111701-AGB"</f>
        <v>https://www.hvlgroup.com/Products/Specs/H111701-AGB</v>
      </c>
      <c r="BM101" t="s">
        <v>343</v>
      </c>
      <c r="BN101" t="str">
        <f>"https://www.hvlgroup.com/Product/"&amp;"H111701-AGB"</f>
        <v>https://www.hvlgroup.com/Product/H111701-AGB</v>
      </c>
      <c r="BO101" t="s">
        <v>104</v>
      </c>
      <c r="BP101" t="s">
        <v>104</v>
      </c>
      <c r="BQ101" t="s">
        <v>328</v>
      </c>
      <c r="BR101" t="s">
        <v>116</v>
      </c>
      <c r="BS101" t="s">
        <v>116</v>
      </c>
      <c r="BT101">
        <v>0</v>
      </c>
      <c r="BV101" s="1">
        <v>42887</v>
      </c>
      <c r="BW101">
        <v>124</v>
      </c>
      <c r="BX101">
        <v>11</v>
      </c>
      <c r="BY101" t="s">
        <v>104</v>
      </c>
      <c r="BZ101">
        <v>0</v>
      </c>
      <c r="CA101">
        <v>0</v>
      </c>
      <c r="CB101">
        <v>0</v>
      </c>
      <c r="CC101">
        <v>0</v>
      </c>
      <c r="CD101">
        <v>1</v>
      </c>
      <c r="CE101">
        <v>74</v>
      </c>
      <c r="CF101" t="s">
        <v>90</v>
      </c>
      <c r="CI101" t="s">
        <v>111</v>
      </c>
      <c r="CJ101" t="s">
        <v>118</v>
      </c>
      <c r="CK101" t="s">
        <v>111</v>
      </c>
      <c r="CL101" t="s">
        <v>119</v>
      </c>
      <c r="CM101" t="s">
        <v>104</v>
      </c>
    </row>
    <row r="102" spans="1:91" x14ac:dyDescent="0.25">
      <c r="A102" t="s">
        <v>89</v>
      </c>
      <c r="B102" t="s">
        <v>90</v>
      </c>
      <c r="C102" t="s">
        <v>344</v>
      </c>
      <c r="D102" t="s">
        <v>345</v>
      </c>
      <c r="E102" s="4">
        <v>806134831837</v>
      </c>
      <c r="F102" t="s">
        <v>346</v>
      </c>
      <c r="G102" s="4">
        <v>81</v>
      </c>
      <c r="H102" s="4">
        <v>162</v>
      </c>
      <c r="I102" t="s">
        <v>135</v>
      </c>
      <c r="J102" t="s">
        <v>326</v>
      </c>
      <c r="K102" t="s">
        <v>96</v>
      </c>
      <c r="L102" t="s">
        <v>97</v>
      </c>
      <c r="M102" t="s">
        <v>98</v>
      </c>
      <c r="N102" t="s">
        <v>99</v>
      </c>
      <c r="O102" t="s">
        <v>100</v>
      </c>
      <c r="P102" t="s">
        <v>161</v>
      </c>
      <c r="Q102" t="s">
        <v>162</v>
      </c>
      <c r="R102">
        <v>0</v>
      </c>
      <c r="S102">
        <v>0</v>
      </c>
      <c r="T102">
        <v>7.5</v>
      </c>
      <c r="U102">
        <v>9</v>
      </c>
      <c r="V102">
        <v>123</v>
      </c>
      <c r="W102">
        <v>6.25</v>
      </c>
      <c r="X102">
        <v>0</v>
      </c>
      <c r="Y102">
        <v>3</v>
      </c>
      <c r="Z102">
        <v>1</v>
      </c>
      <c r="AA102">
        <v>60</v>
      </c>
      <c r="AB102" t="s">
        <v>163</v>
      </c>
      <c r="AD102" t="s">
        <v>163</v>
      </c>
      <c r="AE102" t="s">
        <v>163</v>
      </c>
      <c r="AF102" t="s">
        <v>111</v>
      </c>
      <c r="AG102" t="s">
        <v>105</v>
      </c>
      <c r="AH102">
        <v>16</v>
      </c>
      <c r="AI102">
        <v>12</v>
      </c>
      <c r="AJ102">
        <v>11</v>
      </c>
      <c r="AK102">
        <v>4</v>
      </c>
      <c r="AL102">
        <v>0</v>
      </c>
      <c r="AM102">
        <v>0</v>
      </c>
      <c r="AN102">
        <v>0</v>
      </c>
      <c r="AO102">
        <v>0</v>
      </c>
      <c r="AP102" t="s">
        <v>106</v>
      </c>
      <c r="AQ102" t="s">
        <v>107</v>
      </c>
      <c r="AR102" t="s">
        <v>108</v>
      </c>
      <c r="AS102" t="s">
        <v>109</v>
      </c>
      <c r="AT102" t="s">
        <v>110</v>
      </c>
      <c r="AU102" t="s">
        <v>104</v>
      </c>
      <c r="AX102" t="s">
        <v>104</v>
      </c>
      <c r="AY102">
        <v>0</v>
      </c>
      <c r="AZ102">
        <v>0.5</v>
      </c>
      <c r="BA102">
        <v>4.5</v>
      </c>
      <c r="BC102">
        <v>0</v>
      </c>
      <c r="BD102">
        <v>115</v>
      </c>
      <c r="BE102" t="s">
        <v>136</v>
      </c>
      <c r="BI102" t="s">
        <v>112</v>
      </c>
      <c r="BJ102" t="s">
        <v>111</v>
      </c>
      <c r="BK102" t="s">
        <v>113</v>
      </c>
      <c r="BL102" t="str">
        <f>"https://www.hvlgroup.com/Products/Specs/"&amp;"H111701G-AGB"</f>
        <v>https://www.hvlgroup.com/Products/Specs/H111701G-AGB</v>
      </c>
      <c r="BM102" t="s">
        <v>347</v>
      </c>
      <c r="BN102" t="str">
        <f>"https://www.hvlgroup.com/Product/"&amp;"H111701G-AGB"</f>
        <v>https://www.hvlgroup.com/Product/H111701G-AGB</v>
      </c>
      <c r="BO102" t="s">
        <v>104</v>
      </c>
      <c r="BP102" t="s">
        <v>104</v>
      </c>
      <c r="BQ102" t="s">
        <v>328</v>
      </c>
      <c r="BR102" t="s">
        <v>116</v>
      </c>
      <c r="BS102" t="s">
        <v>348</v>
      </c>
      <c r="BT102">
        <v>7</v>
      </c>
      <c r="BV102" s="1">
        <v>42887</v>
      </c>
      <c r="BW102">
        <v>123</v>
      </c>
      <c r="BX102">
        <v>9</v>
      </c>
      <c r="BY102" t="s">
        <v>104</v>
      </c>
      <c r="BZ102">
        <v>0</v>
      </c>
      <c r="CA102">
        <v>0</v>
      </c>
      <c r="CB102">
        <v>0</v>
      </c>
      <c r="CC102">
        <v>0</v>
      </c>
      <c r="CD102">
        <v>1</v>
      </c>
      <c r="CE102">
        <v>74</v>
      </c>
      <c r="CF102" t="s">
        <v>90</v>
      </c>
      <c r="CI102" t="s">
        <v>111</v>
      </c>
      <c r="CJ102" t="s">
        <v>118</v>
      </c>
      <c r="CK102" t="s">
        <v>111</v>
      </c>
      <c r="CL102" t="s">
        <v>119</v>
      </c>
      <c r="CM102" t="s">
        <v>104</v>
      </c>
    </row>
    <row r="103" spans="1:91" x14ac:dyDescent="0.25">
      <c r="A103" t="s">
        <v>89</v>
      </c>
      <c r="B103" t="s">
        <v>90</v>
      </c>
      <c r="C103" t="s">
        <v>349</v>
      </c>
      <c r="D103" t="s">
        <v>345</v>
      </c>
      <c r="E103" s="4">
        <v>806134831844</v>
      </c>
      <c r="F103" t="s">
        <v>346</v>
      </c>
      <c r="G103" s="4">
        <v>81</v>
      </c>
      <c r="H103" s="4">
        <v>162</v>
      </c>
      <c r="I103" t="s">
        <v>135</v>
      </c>
      <c r="J103" t="s">
        <v>326</v>
      </c>
      <c r="K103" t="s">
        <v>96</v>
      </c>
      <c r="L103" t="s">
        <v>97</v>
      </c>
      <c r="M103" t="s">
        <v>98</v>
      </c>
      <c r="N103" t="s">
        <v>121</v>
      </c>
      <c r="O103" t="s">
        <v>100</v>
      </c>
      <c r="P103" t="s">
        <v>161</v>
      </c>
      <c r="Q103" t="s">
        <v>162</v>
      </c>
      <c r="R103">
        <v>0</v>
      </c>
      <c r="S103">
        <v>0</v>
      </c>
      <c r="T103">
        <v>7.5</v>
      </c>
      <c r="U103">
        <v>9</v>
      </c>
      <c r="V103">
        <v>123</v>
      </c>
      <c r="W103">
        <v>6.25</v>
      </c>
      <c r="X103">
        <v>0</v>
      </c>
      <c r="Y103">
        <v>3</v>
      </c>
      <c r="Z103">
        <v>1</v>
      </c>
      <c r="AA103">
        <v>60</v>
      </c>
      <c r="AB103" t="s">
        <v>163</v>
      </c>
      <c r="AD103" t="s">
        <v>163</v>
      </c>
      <c r="AE103" t="s">
        <v>163</v>
      </c>
      <c r="AF103" t="s">
        <v>111</v>
      </c>
      <c r="AG103" t="s">
        <v>105</v>
      </c>
      <c r="AH103">
        <v>16</v>
      </c>
      <c r="AI103">
        <v>12</v>
      </c>
      <c r="AJ103">
        <v>11</v>
      </c>
      <c r="AK103">
        <v>4</v>
      </c>
      <c r="AL103">
        <v>0</v>
      </c>
      <c r="AM103">
        <v>0</v>
      </c>
      <c r="AN103">
        <v>0</v>
      </c>
      <c r="AO103">
        <v>0</v>
      </c>
      <c r="AP103" t="s">
        <v>106</v>
      </c>
      <c r="AQ103" t="s">
        <v>107</v>
      </c>
      <c r="AR103" t="s">
        <v>108</v>
      </c>
      <c r="AS103" t="s">
        <v>109</v>
      </c>
      <c r="AT103" t="s">
        <v>110</v>
      </c>
      <c r="AU103" t="s">
        <v>104</v>
      </c>
      <c r="AX103" t="s">
        <v>104</v>
      </c>
      <c r="AY103">
        <v>0</v>
      </c>
      <c r="AZ103">
        <v>0.5</v>
      </c>
      <c r="BA103">
        <v>4.5</v>
      </c>
      <c r="BC103">
        <v>0</v>
      </c>
      <c r="BD103">
        <v>115</v>
      </c>
      <c r="BE103" t="s">
        <v>136</v>
      </c>
      <c r="BI103" t="s">
        <v>112</v>
      </c>
      <c r="BJ103" t="s">
        <v>111</v>
      </c>
      <c r="BK103" t="s">
        <v>122</v>
      </c>
      <c r="BL103" t="str">
        <f>"https://www.hvlgroup.com/Products/Specs/"&amp;"H111701G-OB"</f>
        <v>https://www.hvlgroup.com/Products/Specs/H111701G-OB</v>
      </c>
      <c r="BM103" t="s">
        <v>347</v>
      </c>
      <c r="BN103" t="str">
        <f>"https://www.hvlgroup.com/Product/"&amp;"H111701G-OB"</f>
        <v>https://www.hvlgroup.com/Product/H111701G-OB</v>
      </c>
      <c r="BO103" t="s">
        <v>104</v>
      </c>
      <c r="BP103" t="s">
        <v>104</v>
      </c>
      <c r="BQ103" t="s">
        <v>328</v>
      </c>
      <c r="BR103" t="s">
        <v>116</v>
      </c>
      <c r="BS103" t="s">
        <v>348</v>
      </c>
      <c r="BT103">
        <v>7</v>
      </c>
      <c r="BV103" s="1">
        <v>42887</v>
      </c>
      <c r="BW103">
        <v>123</v>
      </c>
      <c r="BX103">
        <v>9</v>
      </c>
      <c r="BY103" t="s">
        <v>104</v>
      </c>
      <c r="BZ103">
        <v>0</v>
      </c>
      <c r="CA103">
        <v>0</v>
      </c>
      <c r="CB103">
        <v>0</v>
      </c>
      <c r="CC103">
        <v>0</v>
      </c>
      <c r="CD103">
        <v>1</v>
      </c>
      <c r="CE103">
        <v>74</v>
      </c>
      <c r="CF103" t="s">
        <v>90</v>
      </c>
      <c r="CI103" t="s">
        <v>111</v>
      </c>
      <c r="CJ103" t="s">
        <v>118</v>
      </c>
      <c r="CK103" t="s">
        <v>111</v>
      </c>
      <c r="CL103" t="s">
        <v>119</v>
      </c>
      <c r="CM103" t="s">
        <v>104</v>
      </c>
    </row>
    <row r="104" spans="1:91" x14ac:dyDescent="0.25">
      <c r="A104" t="s">
        <v>89</v>
      </c>
      <c r="B104" t="s">
        <v>90</v>
      </c>
      <c r="C104" t="s">
        <v>350</v>
      </c>
      <c r="D104" t="s">
        <v>345</v>
      </c>
      <c r="E104" s="4">
        <v>806134831851</v>
      </c>
      <c r="F104" t="s">
        <v>346</v>
      </c>
      <c r="G104" s="4">
        <v>81</v>
      </c>
      <c r="H104" s="4">
        <v>162</v>
      </c>
      <c r="I104" t="s">
        <v>135</v>
      </c>
      <c r="J104" t="s">
        <v>326</v>
      </c>
      <c r="K104" t="s">
        <v>96</v>
      </c>
      <c r="L104" t="s">
        <v>97</v>
      </c>
      <c r="M104" t="s">
        <v>98</v>
      </c>
      <c r="N104" t="s">
        <v>124</v>
      </c>
      <c r="O104" t="s">
        <v>100</v>
      </c>
      <c r="P104" t="s">
        <v>161</v>
      </c>
      <c r="Q104" t="s">
        <v>162</v>
      </c>
      <c r="R104">
        <v>0</v>
      </c>
      <c r="S104">
        <v>0</v>
      </c>
      <c r="T104">
        <v>7.5</v>
      </c>
      <c r="U104">
        <v>9</v>
      </c>
      <c r="V104">
        <v>123</v>
      </c>
      <c r="W104">
        <v>6.25</v>
      </c>
      <c r="X104">
        <v>0</v>
      </c>
      <c r="Y104">
        <v>3</v>
      </c>
      <c r="Z104">
        <v>1</v>
      </c>
      <c r="AA104">
        <v>60</v>
      </c>
      <c r="AB104" t="s">
        <v>163</v>
      </c>
      <c r="AD104" t="s">
        <v>163</v>
      </c>
      <c r="AE104" t="s">
        <v>163</v>
      </c>
      <c r="AF104" t="s">
        <v>111</v>
      </c>
      <c r="AG104" t="s">
        <v>105</v>
      </c>
      <c r="AH104">
        <v>16</v>
      </c>
      <c r="AI104">
        <v>12</v>
      </c>
      <c r="AJ104">
        <v>11</v>
      </c>
      <c r="AK104">
        <v>4</v>
      </c>
      <c r="AL104">
        <v>0</v>
      </c>
      <c r="AM104">
        <v>0</v>
      </c>
      <c r="AN104">
        <v>0</v>
      </c>
      <c r="AO104">
        <v>0</v>
      </c>
      <c r="AP104" t="s">
        <v>106</v>
      </c>
      <c r="AQ104" t="s">
        <v>107</v>
      </c>
      <c r="AR104" t="s">
        <v>108</v>
      </c>
      <c r="AS104" t="s">
        <v>109</v>
      </c>
      <c r="AT104" t="s">
        <v>110</v>
      </c>
      <c r="AU104" t="s">
        <v>104</v>
      </c>
      <c r="AX104" t="s">
        <v>104</v>
      </c>
      <c r="AY104">
        <v>0</v>
      </c>
      <c r="AZ104">
        <v>0.5</v>
      </c>
      <c r="BA104">
        <v>4.5</v>
      </c>
      <c r="BC104">
        <v>0</v>
      </c>
      <c r="BD104">
        <v>115</v>
      </c>
      <c r="BE104" t="s">
        <v>136</v>
      </c>
      <c r="BI104" t="s">
        <v>112</v>
      </c>
      <c r="BJ104" t="s">
        <v>111</v>
      </c>
      <c r="BK104" t="s">
        <v>125</v>
      </c>
      <c r="BL104" t="str">
        <f>"https://www.hvlgroup.com/Products/Specs/"&amp;"H111701G-PN"</f>
        <v>https://www.hvlgroup.com/Products/Specs/H111701G-PN</v>
      </c>
      <c r="BM104" t="s">
        <v>347</v>
      </c>
      <c r="BN104" t="str">
        <f>"https://www.hvlgroup.com/Product/"&amp;"H111701G-PN"</f>
        <v>https://www.hvlgroup.com/Product/H111701G-PN</v>
      </c>
      <c r="BO104" t="s">
        <v>104</v>
      </c>
      <c r="BP104" t="s">
        <v>104</v>
      </c>
      <c r="BQ104" t="s">
        <v>328</v>
      </c>
      <c r="BR104" t="s">
        <v>116</v>
      </c>
      <c r="BS104" t="s">
        <v>348</v>
      </c>
      <c r="BT104">
        <v>7</v>
      </c>
      <c r="BV104" s="1">
        <v>42887</v>
      </c>
      <c r="BW104">
        <v>123</v>
      </c>
      <c r="BX104">
        <v>9</v>
      </c>
      <c r="BY104" t="s">
        <v>104</v>
      </c>
      <c r="BZ104">
        <v>0</v>
      </c>
      <c r="CA104">
        <v>0</v>
      </c>
      <c r="CB104">
        <v>0</v>
      </c>
      <c r="CC104">
        <v>0</v>
      </c>
      <c r="CD104">
        <v>1</v>
      </c>
      <c r="CE104">
        <v>74</v>
      </c>
      <c r="CF104" t="s">
        <v>90</v>
      </c>
      <c r="CI104" t="s">
        <v>111</v>
      </c>
      <c r="CJ104" t="s">
        <v>118</v>
      </c>
      <c r="CK104" t="s">
        <v>111</v>
      </c>
      <c r="CL104" t="s">
        <v>119</v>
      </c>
      <c r="CM104" t="s">
        <v>104</v>
      </c>
    </row>
    <row r="105" spans="1:91" x14ac:dyDescent="0.25">
      <c r="A105" t="s">
        <v>89</v>
      </c>
      <c r="B105" t="s">
        <v>90</v>
      </c>
      <c r="C105" t="s">
        <v>351</v>
      </c>
      <c r="D105" t="s">
        <v>345</v>
      </c>
      <c r="E105" s="4">
        <v>806134831868</v>
      </c>
      <c r="F105" t="s">
        <v>346</v>
      </c>
      <c r="G105" s="4">
        <v>81</v>
      </c>
      <c r="H105" s="4">
        <v>162</v>
      </c>
      <c r="I105" t="s">
        <v>135</v>
      </c>
      <c r="J105" t="s">
        <v>326</v>
      </c>
      <c r="K105" t="s">
        <v>96</v>
      </c>
      <c r="L105" t="s">
        <v>97</v>
      </c>
      <c r="M105" t="s">
        <v>98</v>
      </c>
      <c r="N105" t="s">
        <v>151</v>
      </c>
      <c r="O105" t="s">
        <v>100</v>
      </c>
      <c r="P105" t="s">
        <v>161</v>
      </c>
      <c r="Q105" t="s">
        <v>162</v>
      </c>
      <c r="R105">
        <v>0</v>
      </c>
      <c r="S105">
        <v>0</v>
      </c>
      <c r="T105">
        <v>7.5</v>
      </c>
      <c r="U105">
        <v>9</v>
      </c>
      <c r="V105">
        <v>123</v>
      </c>
      <c r="W105">
        <v>6.25</v>
      </c>
      <c r="X105">
        <v>0</v>
      </c>
      <c r="Y105">
        <v>3</v>
      </c>
      <c r="Z105">
        <v>1</v>
      </c>
      <c r="AA105">
        <v>60</v>
      </c>
      <c r="AB105" t="s">
        <v>163</v>
      </c>
      <c r="AD105" t="s">
        <v>163</v>
      </c>
      <c r="AE105" t="s">
        <v>163</v>
      </c>
      <c r="AF105" t="s">
        <v>111</v>
      </c>
      <c r="AG105" t="s">
        <v>105</v>
      </c>
      <c r="AH105">
        <v>16</v>
      </c>
      <c r="AI105">
        <v>12</v>
      </c>
      <c r="AJ105">
        <v>11</v>
      </c>
      <c r="AK105">
        <v>4</v>
      </c>
      <c r="AL105">
        <v>0</v>
      </c>
      <c r="AM105">
        <v>0</v>
      </c>
      <c r="AN105">
        <v>0</v>
      </c>
      <c r="AO105">
        <v>0</v>
      </c>
      <c r="AP105" t="s">
        <v>106</v>
      </c>
      <c r="AQ105" t="s">
        <v>107</v>
      </c>
      <c r="AR105" t="s">
        <v>108</v>
      </c>
      <c r="AS105" t="s">
        <v>109</v>
      </c>
      <c r="AT105" t="s">
        <v>110</v>
      </c>
      <c r="AU105" t="s">
        <v>104</v>
      </c>
      <c r="AX105" t="s">
        <v>104</v>
      </c>
      <c r="AY105">
        <v>0</v>
      </c>
      <c r="AZ105">
        <v>0.5</v>
      </c>
      <c r="BA105">
        <v>4.5</v>
      </c>
      <c r="BC105">
        <v>0</v>
      </c>
      <c r="BD105">
        <v>115</v>
      </c>
      <c r="BE105" t="s">
        <v>136</v>
      </c>
      <c r="BI105" t="s">
        <v>112</v>
      </c>
      <c r="BJ105" t="s">
        <v>111</v>
      </c>
      <c r="BK105" t="s">
        <v>152</v>
      </c>
      <c r="BL105" t="str">
        <f>"https://www.hvlgroup.com/Products/Specs/"&amp;"H111701G-POC"</f>
        <v>https://www.hvlgroup.com/Products/Specs/H111701G-POC</v>
      </c>
      <c r="BM105" t="s">
        <v>347</v>
      </c>
      <c r="BN105" t="str">
        <f>"https://www.hvlgroup.com/Product/"&amp;"H111701G-POC"</f>
        <v>https://www.hvlgroup.com/Product/H111701G-POC</v>
      </c>
      <c r="BO105" t="s">
        <v>104</v>
      </c>
      <c r="BP105" t="s">
        <v>104</v>
      </c>
      <c r="BQ105" t="s">
        <v>328</v>
      </c>
      <c r="BR105" t="s">
        <v>116</v>
      </c>
      <c r="BS105" t="s">
        <v>348</v>
      </c>
      <c r="BT105">
        <v>7</v>
      </c>
      <c r="BV105" s="1">
        <v>42887</v>
      </c>
      <c r="BW105">
        <v>123</v>
      </c>
      <c r="BX105">
        <v>9</v>
      </c>
      <c r="BY105" t="s">
        <v>104</v>
      </c>
      <c r="BZ105">
        <v>0</v>
      </c>
      <c r="CA105">
        <v>0</v>
      </c>
      <c r="CB105">
        <v>0</v>
      </c>
      <c r="CC105">
        <v>0</v>
      </c>
      <c r="CD105">
        <v>1</v>
      </c>
      <c r="CE105">
        <v>74</v>
      </c>
      <c r="CF105" t="s">
        <v>90</v>
      </c>
      <c r="CI105" t="s">
        <v>111</v>
      </c>
      <c r="CJ105" t="s">
        <v>118</v>
      </c>
      <c r="CK105" t="s">
        <v>111</v>
      </c>
      <c r="CL105" t="s">
        <v>119</v>
      </c>
      <c r="CM105" t="s">
        <v>104</v>
      </c>
    </row>
    <row r="106" spans="1:91" x14ac:dyDescent="0.25">
      <c r="A106" t="s">
        <v>89</v>
      </c>
      <c r="B106" t="s">
        <v>90</v>
      </c>
      <c r="C106" t="s">
        <v>352</v>
      </c>
      <c r="D106" t="s">
        <v>340</v>
      </c>
      <c r="E106" s="4">
        <v>806134831882</v>
      </c>
      <c r="F106" t="s">
        <v>134</v>
      </c>
      <c r="G106" s="4">
        <v>81</v>
      </c>
      <c r="H106" s="4">
        <v>162</v>
      </c>
      <c r="I106" t="s">
        <v>135</v>
      </c>
      <c r="J106" t="s">
        <v>326</v>
      </c>
      <c r="K106" t="s">
        <v>96</v>
      </c>
      <c r="L106" t="s">
        <v>97</v>
      </c>
      <c r="M106" t="s">
        <v>98</v>
      </c>
      <c r="N106" t="s">
        <v>121</v>
      </c>
      <c r="O106" t="s">
        <v>100</v>
      </c>
      <c r="P106" t="s">
        <v>353</v>
      </c>
      <c r="Q106" t="s">
        <v>342</v>
      </c>
      <c r="R106">
        <v>0</v>
      </c>
      <c r="S106">
        <v>0</v>
      </c>
      <c r="T106">
        <v>9.5</v>
      </c>
      <c r="U106">
        <v>11</v>
      </c>
      <c r="V106">
        <v>124</v>
      </c>
      <c r="W106">
        <v>6.25</v>
      </c>
      <c r="X106">
        <v>0</v>
      </c>
      <c r="Y106">
        <v>3</v>
      </c>
      <c r="Z106">
        <v>1</v>
      </c>
      <c r="AA106">
        <v>60</v>
      </c>
      <c r="AB106" t="s">
        <v>163</v>
      </c>
      <c r="AD106" t="s">
        <v>163</v>
      </c>
      <c r="AE106" t="s">
        <v>163</v>
      </c>
      <c r="AF106" t="s">
        <v>111</v>
      </c>
      <c r="AG106" t="s">
        <v>105</v>
      </c>
      <c r="AH106">
        <v>16</v>
      </c>
      <c r="AI106">
        <v>12</v>
      </c>
      <c r="AJ106">
        <v>11</v>
      </c>
      <c r="AK106">
        <v>4</v>
      </c>
      <c r="AL106">
        <v>0</v>
      </c>
      <c r="AM106">
        <v>0</v>
      </c>
      <c r="AN106">
        <v>0</v>
      </c>
      <c r="AO106">
        <v>0</v>
      </c>
      <c r="AP106" t="s">
        <v>106</v>
      </c>
      <c r="AQ106" t="s">
        <v>107</v>
      </c>
      <c r="AR106" t="s">
        <v>108</v>
      </c>
      <c r="AS106" t="s">
        <v>109</v>
      </c>
      <c r="AT106" t="s">
        <v>110</v>
      </c>
      <c r="AU106" t="s">
        <v>104</v>
      </c>
      <c r="AX106" t="s">
        <v>104</v>
      </c>
      <c r="AY106">
        <v>0</v>
      </c>
      <c r="AZ106">
        <v>0.5</v>
      </c>
      <c r="BA106">
        <v>4.5</v>
      </c>
      <c r="BC106">
        <v>0</v>
      </c>
      <c r="BD106">
        <v>114</v>
      </c>
      <c r="BE106" t="s">
        <v>136</v>
      </c>
      <c r="BI106" t="s">
        <v>112</v>
      </c>
      <c r="BJ106" t="s">
        <v>111</v>
      </c>
      <c r="BK106" t="s">
        <v>122</v>
      </c>
      <c r="BL106" t="str">
        <f>"https://www.hvlgroup.com/Products/Specs/"&amp;"H111701-OB"</f>
        <v>https://www.hvlgroup.com/Products/Specs/H111701-OB</v>
      </c>
      <c r="BM106" t="s">
        <v>343</v>
      </c>
      <c r="BN106" t="str">
        <f>"https://www.hvlgroup.com/Product/"&amp;"H111701-OB"</f>
        <v>https://www.hvlgroup.com/Product/H111701-OB</v>
      </c>
      <c r="BO106" t="s">
        <v>104</v>
      </c>
      <c r="BP106" t="s">
        <v>104</v>
      </c>
      <c r="BQ106" t="s">
        <v>328</v>
      </c>
      <c r="BR106" t="s">
        <v>116</v>
      </c>
      <c r="BS106" t="s">
        <v>116</v>
      </c>
      <c r="BT106">
        <v>0</v>
      </c>
      <c r="BV106" s="1">
        <v>42887</v>
      </c>
      <c r="BW106">
        <v>124</v>
      </c>
      <c r="BX106">
        <v>11</v>
      </c>
      <c r="BY106" t="s">
        <v>104</v>
      </c>
      <c r="BZ106">
        <v>0</v>
      </c>
      <c r="CA106">
        <v>0</v>
      </c>
      <c r="CB106">
        <v>0</v>
      </c>
      <c r="CC106">
        <v>0</v>
      </c>
      <c r="CD106">
        <v>1</v>
      </c>
      <c r="CE106">
        <v>74</v>
      </c>
      <c r="CF106" t="s">
        <v>90</v>
      </c>
      <c r="CI106" t="s">
        <v>111</v>
      </c>
      <c r="CJ106" t="s">
        <v>118</v>
      </c>
      <c r="CK106" t="s">
        <v>111</v>
      </c>
      <c r="CL106" t="s">
        <v>119</v>
      </c>
      <c r="CM106" t="s">
        <v>104</v>
      </c>
    </row>
    <row r="107" spans="1:91" x14ac:dyDescent="0.25">
      <c r="A107" t="s">
        <v>89</v>
      </c>
      <c r="B107" t="s">
        <v>90</v>
      </c>
      <c r="C107" t="s">
        <v>354</v>
      </c>
      <c r="D107" t="s">
        <v>340</v>
      </c>
      <c r="E107" s="4">
        <v>806134831899</v>
      </c>
      <c r="F107" t="s">
        <v>134</v>
      </c>
      <c r="G107" s="4">
        <v>81</v>
      </c>
      <c r="H107" s="4">
        <v>162</v>
      </c>
      <c r="I107" t="s">
        <v>135</v>
      </c>
      <c r="J107" t="s">
        <v>326</v>
      </c>
      <c r="K107" t="s">
        <v>96</v>
      </c>
      <c r="L107" t="s">
        <v>97</v>
      </c>
      <c r="M107" t="s">
        <v>98</v>
      </c>
      <c r="N107" t="s">
        <v>124</v>
      </c>
      <c r="O107" t="s">
        <v>100</v>
      </c>
      <c r="P107" t="s">
        <v>355</v>
      </c>
      <c r="Q107" t="s">
        <v>342</v>
      </c>
      <c r="R107">
        <v>0</v>
      </c>
      <c r="S107">
        <v>0</v>
      </c>
      <c r="T107">
        <v>9.5</v>
      </c>
      <c r="U107">
        <v>11</v>
      </c>
      <c r="V107">
        <v>124</v>
      </c>
      <c r="W107">
        <v>6.25</v>
      </c>
      <c r="X107">
        <v>0</v>
      </c>
      <c r="Y107">
        <v>3</v>
      </c>
      <c r="Z107">
        <v>1</v>
      </c>
      <c r="AA107">
        <v>60</v>
      </c>
      <c r="AB107" t="s">
        <v>163</v>
      </c>
      <c r="AD107" t="s">
        <v>163</v>
      </c>
      <c r="AE107" t="s">
        <v>163</v>
      </c>
      <c r="AF107" t="s">
        <v>111</v>
      </c>
      <c r="AG107" t="s">
        <v>105</v>
      </c>
      <c r="AH107">
        <v>16</v>
      </c>
      <c r="AI107">
        <v>12</v>
      </c>
      <c r="AJ107">
        <v>11</v>
      </c>
      <c r="AK107">
        <v>4</v>
      </c>
      <c r="AL107">
        <v>0</v>
      </c>
      <c r="AM107">
        <v>0</v>
      </c>
      <c r="AN107">
        <v>0</v>
      </c>
      <c r="AO107">
        <v>0</v>
      </c>
      <c r="AP107" t="s">
        <v>106</v>
      </c>
      <c r="AQ107" t="s">
        <v>107</v>
      </c>
      <c r="AR107" t="s">
        <v>108</v>
      </c>
      <c r="AS107" t="s">
        <v>109</v>
      </c>
      <c r="AT107" t="s">
        <v>110</v>
      </c>
      <c r="AU107" t="s">
        <v>104</v>
      </c>
      <c r="AX107" t="s">
        <v>104</v>
      </c>
      <c r="AY107">
        <v>0</v>
      </c>
      <c r="AZ107">
        <v>0.5</v>
      </c>
      <c r="BA107">
        <v>4.5</v>
      </c>
      <c r="BC107">
        <v>0</v>
      </c>
      <c r="BD107">
        <v>114</v>
      </c>
      <c r="BE107" t="s">
        <v>136</v>
      </c>
      <c r="BI107" t="s">
        <v>112</v>
      </c>
      <c r="BJ107" t="s">
        <v>111</v>
      </c>
      <c r="BK107" t="s">
        <v>125</v>
      </c>
      <c r="BL107" t="str">
        <f>"https://www.hvlgroup.com/Products/Specs/"&amp;"H111701-PN"</f>
        <v>https://www.hvlgroup.com/Products/Specs/H111701-PN</v>
      </c>
      <c r="BM107" t="s">
        <v>343</v>
      </c>
      <c r="BN107" t="str">
        <f>"https://www.hvlgroup.com/Product/"&amp;"H111701-PN"</f>
        <v>https://www.hvlgroup.com/Product/H111701-PN</v>
      </c>
      <c r="BO107" t="s">
        <v>104</v>
      </c>
      <c r="BP107" t="s">
        <v>104</v>
      </c>
      <c r="BQ107" t="s">
        <v>328</v>
      </c>
      <c r="BR107" t="s">
        <v>116</v>
      </c>
      <c r="BS107" t="s">
        <v>116</v>
      </c>
      <c r="BT107">
        <v>0</v>
      </c>
      <c r="BV107" s="1">
        <v>42887</v>
      </c>
      <c r="BW107">
        <v>124</v>
      </c>
      <c r="BX107">
        <v>11</v>
      </c>
      <c r="BY107" t="s">
        <v>104</v>
      </c>
      <c r="BZ107">
        <v>0</v>
      </c>
      <c r="CA107">
        <v>0</v>
      </c>
      <c r="CB107">
        <v>0</v>
      </c>
      <c r="CC107">
        <v>0</v>
      </c>
      <c r="CD107">
        <v>1</v>
      </c>
      <c r="CE107">
        <v>74</v>
      </c>
      <c r="CF107" t="s">
        <v>90</v>
      </c>
      <c r="CI107" t="s">
        <v>111</v>
      </c>
      <c r="CJ107" t="s">
        <v>118</v>
      </c>
      <c r="CK107" t="s">
        <v>111</v>
      </c>
      <c r="CL107" t="s">
        <v>119</v>
      </c>
      <c r="CM107" t="s">
        <v>104</v>
      </c>
    </row>
    <row r="108" spans="1:91" x14ac:dyDescent="0.25">
      <c r="A108" t="s">
        <v>89</v>
      </c>
      <c r="B108" t="s">
        <v>90</v>
      </c>
      <c r="C108" t="s">
        <v>356</v>
      </c>
      <c r="D108" t="s">
        <v>340</v>
      </c>
      <c r="E108" s="4">
        <v>806134831905</v>
      </c>
      <c r="F108" t="s">
        <v>134</v>
      </c>
      <c r="G108" s="4">
        <v>81</v>
      </c>
      <c r="H108" s="4">
        <v>162</v>
      </c>
      <c r="I108" t="s">
        <v>135</v>
      </c>
      <c r="J108" t="s">
        <v>326</v>
      </c>
      <c r="K108" t="s">
        <v>96</v>
      </c>
      <c r="L108" t="s">
        <v>97</v>
      </c>
      <c r="M108" t="s">
        <v>98</v>
      </c>
      <c r="N108" t="s">
        <v>151</v>
      </c>
      <c r="O108" t="s">
        <v>100</v>
      </c>
      <c r="P108" t="s">
        <v>357</v>
      </c>
      <c r="R108">
        <v>0</v>
      </c>
      <c r="S108">
        <v>0</v>
      </c>
      <c r="T108">
        <v>9.5</v>
      </c>
      <c r="U108">
        <v>11</v>
      </c>
      <c r="V108">
        <v>124</v>
      </c>
      <c r="W108">
        <v>6.25</v>
      </c>
      <c r="X108">
        <v>0</v>
      </c>
      <c r="Y108">
        <v>3</v>
      </c>
      <c r="Z108">
        <v>1</v>
      </c>
      <c r="AA108">
        <v>60</v>
      </c>
      <c r="AB108" t="s">
        <v>163</v>
      </c>
      <c r="AD108" t="s">
        <v>163</v>
      </c>
      <c r="AE108" t="s">
        <v>163</v>
      </c>
      <c r="AF108" t="s">
        <v>111</v>
      </c>
      <c r="AG108" t="s">
        <v>105</v>
      </c>
      <c r="AH108">
        <v>16</v>
      </c>
      <c r="AI108">
        <v>12</v>
      </c>
      <c r="AJ108">
        <v>11</v>
      </c>
      <c r="AK108">
        <v>4</v>
      </c>
      <c r="AL108">
        <v>0</v>
      </c>
      <c r="AM108">
        <v>0</v>
      </c>
      <c r="AN108">
        <v>0</v>
      </c>
      <c r="AO108">
        <v>0</v>
      </c>
      <c r="AP108" t="s">
        <v>106</v>
      </c>
      <c r="AQ108" t="s">
        <v>107</v>
      </c>
      <c r="AR108" t="s">
        <v>108</v>
      </c>
      <c r="AS108" t="s">
        <v>109</v>
      </c>
      <c r="AT108" t="s">
        <v>110</v>
      </c>
      <c r="AU108" t="s">
        <v>104</v>
      </c>
      <c r="AX108" t="s">
        <v>104</v>
      </c>
      <c r="AY108">
        <v>0</v>
      </c>
      <c r="AZ108">
        <v>0.5</v>
      </c>
      <c r="BA108">
        <v>4.5</v>
      </c>
      <c r="BC108">
        <v>0</v>
      </c>
      <c r="BD108">
        <v>114</v>
      </c>
      <c r="BE108" t="s">
        <v>136</v>
      </c>
      <c r="BI108" t="s">
        <v>112</v>
      </c>
      <c r="BJ108" t="s">
        <v>111</v>
      </c>
      <c r="BK108" t="s">
        <v>152</v>
      </c>
      <c r="BL108" t="str">
        <f>"https://www.hvlgroup.com/Products/Specs/"&amp;"H111701-POC"</f>
        <v>https://www.hvlgroup.com/Products/Specs/H111701-POC</v>
      </c>
      <c r="BM108" t="s">
        <v>343</v>
      </c>
      <c r="BN108" t="str">
        <f>"https://www.hvlgroup.com/Product/"&amp;"H111701-POC"</f>
        <v>https://www.hvlgroup.com/Product/H111701-POC</v>
      </c>
      <c r="BO108" t="s">
        <v>104</v>
      </c>
      <c r="BP108" t="s">
        <v>104</v>
      </c>
      <c r="BQ108" t="s">
        <v>328</v>
      </c>
      <c r="BR108" t="s">
        <v>116</v>
      </c>
      <c r="BS108" t="s">
        <v>116</v>
      </c>
      <c r="BT108">
        <v>0</v>
      </c>
      <c r="BV108" s="1">
        <v>42887</v>
      </c>
      <c r="BW108">
        <v>124</v>
      </c>
      <c r="BX108">
        <v>11</v>
      </c>
      <c r="BY108" t="s">
        <v>104</v>
      </c>
      <c r="BZ108">
        <v>0</v>
      </c>
      <c r="CA108">
        <v>0</v>
      </c>
      <c r="CB108">
        <v>0</v>
      </c>
      <c r="CC108">
        <v>0</v>
      </c>
      <c r="CD108">
        <v>1</v>
      </c>
      <c r="CE108">
        <v>74</v>
      </c>
      <c r="CF108" t="s">
        <v>90</v>
      </c>
      <c r="CI108" t="s">
        <v>111</v>
      </c>
      <c r="CJ108" t="s">
        <v>118</v>
      </c>
      <c r="CK108" t="s">
        <v>111</v>
      </c>
      <c r="CL108" t="s">
        <v>119</v>
      </c>
      <c r="CM108" t="s">
        <v>104</v>
      </c>
    </row>
    <row r="109" spans="1:91" x14ac:dyDescent="0.25">
      <c r="A109" t="s">
        <v>89</v>
      </c>
      <c r="B109" t="s">
        <v>90</v>
      </c>
      <c r="C109" t="s">
        <v>358</v>
      </c>
      <c r="D109" t="s">
        <v>359</v>
      </c>
      <c r="E109" s="4">
        <v>806134832056</v>
      </c>
      <c r="F109" t="s">
        <v>93</v>
      </c>
      <c r="G109" s="4">
        <v>86</v>
      </c>
      <c r="H109" s="4">
        <v>172</v>
      </c>
      <c r="I109" t="s">
        <v>94</v>
      </c>
      <c r="J109" t="s">
        <v>360</v>
      </c>
      <c r="K109" t="s">
        <v>96</v>
      </c>
      <c r="L109" t="s">
        <v>97</v>
      </c>
      <c r="M109" t="s">
        <v>98</v>
      </c>
      <c r="N109" t="s">
        <v>99</v>
      </c>
      <c r="O109" t="s">
        <v>100</v>
      </c>
      <c r="P109" t="s">
        <v>161</v>
      </c>
      <c r="Q109" t="s">
        <v>162</v>
      </c>
      <c r="R109">
        <v>0</v>
      </c>
      <c r="S109">
        <v>5.5</v>
      </c>
      <c r="T109">
        <v>18.5</v>
      </c>
      <c r="U109">
        <v>0</v>
      </c>
      <c r="V109">
        <v>0</v>
      </c>
      <c r="W109">
        <v>0</v>
      </c>
      <c r="X109">
        <v>7.5</v>
      </c>
      <c r="Y109">
        <v>3</v>
      </c>
      <c r="Z109">
        <v>1</v>
      </c>
      <c r="AA109">
        <v>75</v>
      </c>
      <c r="AB109" t="s">
        <v>278</v>
      </c>
      <c r="AD109" t="s">
        <v>278</v>
      </c>
      <c r="AE109" t="s">
        <v>278</v>
      </c>
      <c r="AF109" t="s">
        <v>111</v>
      </c>
      <c r="AG109" t="s">
        <v>105</v>
      </c>
      <c r="AH109">
        <v>18</v>
      </c>
      <c r="AI109">
        <v>14</v>
      </c>
      <c r="AJ109">
        <v>9</v>
      </c>
      <c r="AK109">
        <v>5</v>
      </c>
      <c r="AL109">
        <v>0</v>
      </c>
      <c r="AM109">
        <v>0</v>
      </c>
      <c r="AN109">
        <v>0</v>
      </c>
      <c r="AO109">
        <v>0</v>
      </c>
      <c r="AP109" t="s">
        <v>106</v>
      </c>
      <c r="AQ109" t="s">
        <v>107</v>
      </c>
      <c r="AR109" t="s">
        <v>108</v>
      </c>
      <c r="AS109" t="s">
        <v>109</v>
      </c>
      <c r="AT109" t="s">
        <v>110</v>
      </c>
      <c r="AU109" t="s">
        <v>111</v>
      </c>
      <c r="AV109" t="s">
        <v>112</v>
      </c>
      <c r="AW109" t="s">
        <v>112</v>
      </c>
      <c r="AX109" t="s">
        <v>104</v>
      </c>
      <c r="AY109">
        <v>0</v>
      </c>
      <c r="AZ109">
        <v>0</v>
      </c>
      <c r="BA109">
        <v>4.75</v>
      </c>
      <c r="BC109">
        <v>0</v>
      </c>
      <c r="BD109">
        <v>11.25</v>
      </c>
      <c r="BI109" t="s">
        <v>112</v>
      </c>
      <c r="BJ109" t="s">
        <v>111</v>
      </c>
      <c r="BK109" t="s">
        <v>113</v>
      </c>
      <c r="BL109" t="str">
        <f>"https://www.hvlgroup.com/Products/Specs/"&amp;"H112101-AGB"</f>
        <v>https://www.hvlgroup.com/Products/Specs/H112101-AGB</v>
      </c>
      <c r="BM109" t="s">
        <v>361</v>
      </c>
      <c r="BN109" t="str">
        <f>"https://www.hvlgroup.com/Product/"&amp;"H112101-AGB"</f>
        <v>https://www.hvlgroup.com/Product/H112101-AGB</v>
      </c>
      <c r="BO109" t="s">
        <v>104</v>
      </c>
      <c r="BP109" t="s">
        <v>104</v>
      </c>
      <c r="BQ109" t="s">
        <v>176</v>
      </c>
      <c r="BR109" t="s">
        <v>116</v>
      </c>
      <c r="BS109" t="s">
        <v>362</v>
      </c>
      <c r="BT109">
        <v>13.75</v>
      </c>
      <c r="BV109" s="1">
        <v>42887</v>
      </c>
      <c r="BW109">
        <v>0</v>
      </c>
      <c r="BX109">
        <v>0</v>
      </c>
      <c r="BY109" t="s">
        <v>104</v>
      </c>
      <c r="BZ109">
        <v>0</v>
      </c>
      <c r="CA109">
        <v>0</v>
      </c>
      <c r="CB109">
        <v>0</v>
      </c>
      <c r="CC109">
        <v>0</v>
      </c>
      <c r="CD109">
        <v>1</v>
      </c>
      <c r="CE109">
        <v>105</v>
      </c>
      <c r="CF109" t="s">
        <v>90</v>
      </c>
      <c r="CI109" t="s">
        <v>111</v>
      </c>
      <c r="CJ109" t="s">
        <v>118</v>
      </c>
      <c r="CK109" t="s">
        <v>111</v>
      </c>
      <c r="CL109" t="s">
        <v>119</v>
      </c>
      <c r="CM109" t="s">
        <v>104</v>
      </c>
    </row>
    <row r="110" spans="1:91" x14ac:dyDescent="0.25">
      <c r="A110" t="s">
        <v>89</v>
      </c>
      <c r="B110" t="s">
        <v>90</v>
      </c>
      <c r="C110" t="s">
        <v>363</v>
      </c>
      <c r="D110" t="s">
        <v>359</v>
      </c>
      <c r="E110" s="4">
        <v>806134832063</v>
      </c>
      <c r="F110" t="s">
        <v>93</v>
      </c>
      <c r="G110" s="4">
        <v>86</v>
      </c>
      <c r="H110" s="4">
        <v>172</v>
      </c>
      <c r="I110" t="s">
        <v>94</v>
      </c>
      <c r="J110" t="s">
        <v>360</v>
      </c>
      <c r="K110" t="s">
        <v>96</v>
      </c>
      <c r="L110" t="s">
        <v>97</v>
      </c>
      <c r="M110" t="s">
        <v>98</v>
      </c>
      <c r="N110" t="s">
        <v>124</v>
      </c>
      <c r="O110" t="s">
        <v>100</v>
      </c>
      <c r="P110" t="s">
        <v>161</v>
      </c>
      <c r="Q110" t="s">
        <v>162</v>
      </c>
      <c r="R110">
        <v>0</v>
      </c>
      <c r="S110">
        <v>5.5</v>
      </c>
      <c r="T110">
        <v>18.5</v>
      </c>
      <c r="U110">
        <v>0</v>
      </c>
      <c r="V110">
        <v>0</v>
      </c>
      <c r="W110">
        <v>5.5</v>
      </c>
      <c r="X110">
        <v>7.5</v>
      </c>
      <c r="Y110">
        <v>3</v>
      </c>
      <c r="Z110">
        <v>1</v>
      </c>
      <c r="AA110">
        <v>75</v>
      </c>
      <c r="AB110" t="s">
        <v>278</v>
      </c>
      <c r="AD110" t="s">
        <v>278</v>
      </c>
      <c r="AE110" t="s">
        <v>278</v>
      </c>
      <c r="AF110" t="s">
        <v>111</v>
      </c>
      <c r="AG110" t="s">
        <v>105</v>
      </c>
      <c r="AH110">
        <v>18</v>
      </c>
      <c r="AI110">
        <v>14</v>
      </c>
      <c r="AJ110">
        <v>9</v>
      </c>
      <c r="AK110">
        <v>5</v>
      </c>
      <c r="AL110">
        <v>0</v>
      </c>
      <c r="AM110">
        <v>0</v>
      </c>
      <c r="AN110">
        <v>0</v>
      </c>
      <c r="AO110">
        <v>0</v>
      </c>
      <c r="AP110" t="s">
        <v>106</v>
      </c>
      <c r="AQ110" t="s">
        <v>107</v>
      </c>
      <c r="AR110" t="s">
        <v>108</v>
      </c>
      <c r="AS110" t="s">
        <v>109</v>
      </c>
      <c r="AT110" t="s">
        <v>110</v>
      </c>
      <c r="AU110" t="s">
        <v>111</v>
      </c>
      <c r="AV110" t="s">
        <v>112</v>
      </c>
      <c r="AW110" t="s">
        <v>112</v>
      </c>
      <c r="AX110" t="s">
        <v>104</v>
      </c>
      <c r="AY110">
        <v>0</v>
      </c>
      <c r="AZ110">
        <v>0</v>
      </c>
      <c r="BA110">
        <v>4.75</v>
      </c>
      <c r="BC110">
        <v>0</v>
      </c>
      <c r="BD110">
        <v>11.25</v>
      </c>
      <c r="BI110" t="s">
        <v>112</v>
      </c>
      <c r="BJ110" t="s">
        <v>111</v>
      </c>
      <c r="BK110" t="s">
        <v>125</v>
      </c>
      <c r="BL110" t="str">
        <f>"https://www.hvlgroup.com/Products/Specs/"&amp;"H112101-PN"</f>
        <v>https://www.hvlgroup.com/Products/Specs/H112101-PN</v>
      </c>
      <c r="BM110" t="s">
        <v>361</v>
      </c>
      <c r="BN110" t="str">
        <f>"https://www.hvlgroup.com/Product/"&amp;"H112101-PN"</f>
        <v>https://www.hvlgroup.com/Product/H112101-PN</v>
      </c>
      <c r="BO110" t="s">
        <v>104</v>
      </c>
      <c r="BP110" t="s">
        <v>104</v>
      </c>
      <c r="BQ110" t="s">
        <v>176</v>
      </c>
      <c r="BR110" t="s">
        <v>116</v>
      </c>
      <c r="BS110" t="s">
        <v>362</v>
      </c>
      <c r="BT110">
        <v>13.75</v>
      </c>
      <c r="BV110" s="1">
        <v>42887</v>
      </c>
      <c r="BW110">
        <v>0</v>
      </c>
      <c r="BX110">
        <v>0</v>
      </c>
      <c r="BY110" t="s">
        <v>104</v>
      </c>
      <c r="BZ110">
        <v>0</v>
      </c>
      <c r="CA110">
        <v>0</v>
      </c>
      <c r="CB110">
        <v>0</v>
      </c>
      <c r="CC110">
        <v>0</v>
      </c>
      <c r="CD110">
        <v>1</v>
      </c>
      <c r="CE110">
        <v>105</v>
      </c>
      <c r="CF110" t="s">
        <v>90</v>
      </c>
      <c r="CI110" t="s">
        <v>111</v>
      </c>
      <c r="CJ110" t="s">
        <v>118</v>
      </c>
      <c r="CK110" t="s">
        <v>111</v>
      </c>
      <c r="CL110" t="s">
        <v>119</v>
      </c>
      <c r="CM110" t="s">
        <v>104</v>
      </c>
    </row>
    <row r="111" spans="1:91" x14ac:dyDescent="0.25">
      <c r="A111" t="s">
        <v>89</v>
      </c>
      <c r="B111" t="s">
        <v>90</v>
      </c>
      <c r="C111" t="s">
        <v>364</v>
      </c>
      <c r="D111" t="s">
        <v>359</v>
      </c>
      <c r="E111" s="4">
        <v>806134832070</v>
      </c>
      <c r="F111" t="s">
        <v>93</v>
      </c>
      <c r="G111" s="4">
        <v>86</v>
      </c>
      <c r="H111" s="4">
        <v>172</v>
      </c>
      <c r="I111" t="s">
        <v>94</v>
      </c>
      <c r="J111" t="s">
        <v>360</v>
      </c>
      <c r="K111" t="s">
        <v>96</v>
      </c>
      <c r="L111" t="s">
        <v>97</v>
      </c>
      <c r="M111" t="s">
        <v>98</v>
      </c>
      <c r="N111" t="s">
        <v>151</v>
      </c>
      <c r="O111" t="s">
        <v>100</v>
      </c>
      <c r="P111" t="s">
        <v>161</v>
      </c>
      <c r="Q111" t="s">
        <v>162</v>
      </c>
      <c r="R111">
        <v>0</v>
      </c>
      <c r="S111">
        <v>5.5</v>
      </c>
      <c r="T111">
        <v>18.5</v>
      </c>
      <c r="U111">
        <v>0</v>
      </c>
      <c r="V111">
        <v>0</v>
      </c>
      <c r="W111">
        <v>0</v>
      </c>
      <c r="X111">
        <v>7.5</v>
      </c>
      <c r="Y111">
        <v>3</v>
      </c>
      <c r="Z111">
        <v>1</v>
      </c>
      <c r="AA111">
        <v>75</v>
      </c>
      <c r="AB111" t="s">
        <v>278</v>
      </c>
      <c r="AD111" t="s">
        <v>278</v>
      </c>
      <c r="AE111" t="s">
        <v>278</v>
      </c>
      <c r="AF111" t="s">
        <v>111</v>
      </c>
      <c r="AG111" t="s">
        <v>105</v>
      </c>
      <c r="AH111">
        <v>18</v>
      </c>
      <c r="AI111">
        <v>14</v>
      </c>
      <c r="AJ111">
        <v>9</v>
      </c>
      <c r="AK111">
        <v>5</v>
      </c>
      <c r="AL111">
        <v>0</v>
      </c>
      <c r="AM111">
        <v>0</v>
      </c>
      <c r="AN111">
        <v>0</v>
      </c>
      <c r="AO111">
        <v>0</v>
      </c>
      <c r="AP111" t="s">
        <v>106</v>
      </c>
      <c r="AQ111" t="s">
        <v>107</v>
      </c>
      <c r="AR111" t="s">
        <v>108</v>
      </c>
      <c r="AS111" t="s">
        <v>109</v>
      </c>
      <c r="AT111" t="s">
        <v>110</v>
      </c>
      <c r="AU111" t="s">
        <v>111</v>
      </c>
      <c r="AV111" t="s">
        <v>112</v>
      </c>
      <c r="AW111" t="s">
        <v>112</v>
      </c>
      <c r="AX111" t="s">
        <v>104</v>
      </c>
      <c r="AY111">
        <v>0</v>
      </c>
      <c r="AZ111">
        <v>0</v>
      </c>
      <c r="BA111">
        <v>4.5</v>
      </c>
      <c r="BC111">
        <v>0</v>
      </c>
      <c r="BD111">
        <v>11.25</v>
      </c>
      <c r="BI111" t="s">
        <v>112</v>
      </c>
      <c r="BJ111" t="s">
        <v>111</v>
      </c>
      <c r="BK111" t="s">
        <v>152</v>
      </c>
      <c r="BL111" t="str">
        <f>"https://www.hvlgroup.com/Products/Specs/"&amp;"H112101-POC"</f>
        <v>https://www.hvlgroup.com/Products/Specs/H112101-POC</v>
      </c>
      <c r="BM111" t="s">
        <v>361</v>
      </c>
      <c r="BN111" t="str">
        <f>"https://www.hvlgroup.com/Product/"&amp;"H112101-POC"</f>
        <v>https://www.hvlgroup.com/Product/H112101-POC</v>
      </c>
      <c r="BO111" t="s">
        <v>104</v>
      </c>
      <c r="BP111" t="s">
        <v>104</v>
      </c>
      <c r="BQ111" t="s">
        <v>176</v>
      </c>
      <c r="BR111" t="s">
        <v>116</v>
      </c>
      <c r="BS111" t="s">
        <v>362</v>
      </c>
      <c r="BT111">
        <v>13.75</v>
      </c>
      <c r="BV111" s="1">
        <v>42887</v>
      </c>
      <c r="BW111">
        <v>0</v>
      </c>
      <c r="BX111">
        <v>0</v>
      </c>
      <c r="BY111" t="s">
        <v>104</v>
      </c>
      <c r="BZ111">
        <v>0</v>
      </c>
      <c r="CA111">
        <v>0</v>
      </c>
      <c r="CB111">
        <v>0</v>
      </c>
      <c r="CC111">
        <v>0</v>
      </c>
      <c r="CD111">
        <v>1</v>
      </c>
      <c r="CE111">
        <v>105</v>
      </c>
      <c r="CF111" t="s">
        <v>90</v>
      </c>
      <c r="CI111" t="s">
        <v>111</v>
      </c>
      <c r="CJ111" t="s">
        <v>118</v>
      </c>
      <c r="CK111" t="s">
        <v>111</v>
      </c>
      <c r="CL111" t="s">
        <v>119</v>
      </c>
      <c r="CM111" t="s">
        <v>104</v>
      </c>
    </row>
    <row r="112" spans="1:91" x14ac:dyDescent="0.25">
      <c r="A112" t="s">
        <v>89</v>
      </c>
      <c r="B112" t="s">
        <v>90</v>
      </c>
      <c r="C112" t="s">
        <v>365</v>
      </c>
      <c r="D112" t="s">
        <v>366</v>
      </c>
      <c r="E112" s="4">
        <v>806134839833</v>
      </c>
      <c r="F112" t="s">
        <v>134</v>
      </c>
      <c r="G112" s="4">
        <v>92</v>
      </c>
      <c r="H112" s="4">
        <v>184</v>
      </c>
      <c r="I112" t="s">
        <v>135</v>
      </c>
      <c r="J112" t="s">
        <v>360</v>
      </c>
      <c r="K112" t="s">
        <v>96</v>
      </c>
      <c r="L112" t="s">
        <v>97</v>
      </c>
      <c r="M112" t="s">
        <v>98</v>
      </c>
      <c r="N112" t="s">
        <v>99</v>
      </c>
      <c r="O112" t="s">
        <v>100</v>
      </c>
      <c r="P112" t="s">
        <v>161</v>
      </c>
      <c r="Q112" t="s">
        <v>162</v>
      </c>
      <c r="R112">
        <v>0</v>
      </c>
      <c r="S112">
        <v>0</v>
      </c>
      <c r="T112">
        <v>14.5</v>
      </c>
      <c r="U112">
        <v>16</v>
      </c>
      <c r="V112">
        <v>128</v>
      </c>
      <c r="W112">
        <v>5.5</v>
      </c>
      <c r="X112">
        <v>0</v>
      </c>
      <c r="Y112">
        <v>4</v>
      </c>
      <c r="Z112">
        <v>1</v>
      </c>
      <c r="AA112">
        <v>75</v>
      </c>
      <c r="AB112" t="s">
        <v>278</v>
      </c>
      <c r="AD112" t="s">
        <v>278</v>
      </c>
      <c r="AE112" t="s">
        <v>278</v>
      </c>
      <c r="AF112" t="s">
        <v>111</v>
      </c>
      <c r="AG112" t="s">
        <v>105</v>
      </c>
      <c r="AH112">
        <v>19</v>
      </c>
      <c r="AI112">
        <v>14</v>
      </c>
      <c r="AJ112">
        <v>9</v>
      </c>
      <c r="AK112">
        <v>5</v>
      </c>
      <c r="AL112">
        <v>0</v>
      </c>
      <c r="AM112">
        <v>0</v>
      </c>
      <c r="AN112">
        <v>0</v>
      </c>
      <c r="AO112">
        <v>0</v>
      </c>
      <c r="AP112" t="s">
        <v>106</v>
      </c>
      <c r="AQ112" t="s">
        <v>107</v>
      </c>
      <c r="AR112" t="s">
        <v>108</v>
      </c>
      <c r="AS112" t="s">
        <v>109</v>
      </c>
      <c r="AT112" t="s">
        <v>110</v>
      </c>
      <c r="AU112" t="s">
        <v>104</v>
      </c>
      <c r="AX112" t="s">
        <v>104</v>
      </c>
      <c r="AY112">
        <v>0</v>
      </c>
      <c r="AZ112">
        <v>0.5</v>
      </c>
      <c r="BA112">
        <v>4.75</v>
      </c>
      <c r="BC112">
        <v>0</v>
      </c>
      <c r="BD112">
        <v>113</v>
      </c>
      <c r="BE112" t="s">
        <v>136</v>
      </c>
      <c r="BI112" t="s">
        <v>112</v>
      </c>
      <c r="BJ112" t="s">
        <v>111</v>
      </c>
      <c r="BK112" t="s">
        <v>113</v>
      </c>
      <c r="BL112" t="str">
        <f>"https://www.hvlgroup.com/Products/Specs/"&amp;"H112701-AGB"</f>
        <v>https://www.hvlgroup.com/Products/Specs/H112701-AGB</v>
      </c>
      <c r="BM112" t="s">
        <v>367</v>
      </c>
      <c r="BN112" t="str">
        <f>"https://www.hvlgroup.com/Product/"&amp;"H112701-AGB"</f>
        <v>https://www.hvlgroup.com/Product/H112701-AGB</v>
      </c>
      <c r="BO112" t="s">
        <v>104</v>
      </c>
      <c r="BP112" t="s">
        <v>104</v>
      </c>
      <c r="BQ112" t="s">
        <v>176</v>
      </c>
      <c r="BR112" t="s">
        <v>116</v>
      </c>
      <c r="BS112" t="s">
        <v>368</v>
      </c>
      <c r="BT112">
        <v>13.75</v>
      </c>
      <c r="BV112" s="1">
        <v>42887</v>
      </c>
      <c r="BW112">
        <v>128</v>
      </c>
      <c r="BX112">
        <v>16</v>
      </c>
      <c r="BY112" t="s">
        <v>104</v>
      </c>
      <c r="BZ112">
        <v>0</v>
      </c>
      <c r="CA112">
        <v>0</v>
      </c>
      <c r="CB112">
        <v>0</v>
      </c>
      <c r="CC112">
        <v>0</v>
      </c>
      <c r="CD112">
        <v>1</v>
      </c>
      <c r="CE112">
        <v>71</v>
      </c>
      <c r="CF112" t="s">
        <v>90</v>
      </c>
      <c r="CI112" t="s">
        <v>111</v>
      </c>
      <c r="CJ112" t="s">
        <v>118</v>
      </c>
      <c r="CK112" t="s">
        <v>111</v>
      </c>
      <c r="CL112" t="s">
        <v>119</v>
      </c>
      <c r="CM112" t="s">
        <v>104</v>
      </c>
    </row>
    <row r="113" spans="1:91" x14ac:dyDescent="0.25">
      <c r="A113" t="s">
        <v>89</v>
      </c>
      <c r="B113" t="s">
        <v>90</v>
      </c>
      <c r="C113" t="s">
        <v>369</v>
      </c>
      <c r="D113" t="s">
        <v>366</v>
      </c>
      <c r="E113" s="4">
        <v>806134832094</v>
      </c>
      <c r="F113" t="s">
        <v>134</v>
      </c>
      <c r="G113" s="4">
        <v>92</v>
      </c>
      <c r="H113" s="4">
        <v>184</v>
      </c>
      <c r="I113" t="s">
        <v>135</v>
      </c>
      <c r="J113" t="s">
        <v>360</v>
      </c>
      <c r="K113" t="s">
        <v>96</v>
      </c>
      <c r="L113" t="s">
        <v>97</v>
      </c>
      <c r="M113" t="s">
        <v>98</v>
      </c>
      <c r="N113" t="s">
        <v>124</v>
      </c>
      <c r="O113" t="s">
        <v>100</v>
      </c>
      <c r="P113" t="s">
        <v>161</v>
      </c>
      <c r="Q113" t="s">
        <v>162</v>
      </c>
      <c r="R113">
        <v>0</v>
      </c>
      <c r="S113">
        <v>0</v>
      </c>
      <c r="T113">
        <v>14.5</v>
      </c>
      <c r="U113">
        <v>16</v>
      </c>
      <c r="V113">
        <v>128</v>
      </c>
      <c r="W113">
        <v>5.5</v>
      </c>
      <c r="X113">
        <v>0</v>
      </c>
      <c r="Y113">
        <v>4</v>
      </c>
      <c r="Z113">
        <v>1</v>
      </c>
      <c r="AA113">
        <v>75</v>
      </c>
      <c r="AB113" t="s">
        <v>278</v>
      </c>
      <c r="AD113" t="s">
        <v>278</v>
      </c>
      <c r="AE113" t="s">
        <v>278</v>
      </c>
      <c r="AF113" t="s">
        <v>111</v>
      </c>
      <c r="AG113" t="s">
        <v>105</v>
      </c>
      <c r="AH113">
        <v>19</v>
      </c>
      <c r="AI113">
        <v>14</v>
      </c>
      <c r="AJ113">
        <v>9</v>
      </c>
      <c r="AK113">
        <v>5</v>
      </c>
      <c r="AL113">
        <v>0</v>
      </c>
      <c r="AM113">
        <v>0</v>
      </c>
      <c r="AN113">
        <v>0</v>
      </c>
      <c r="AO113">
        <v>0</v>
      </c>
      <c r="AP113" t="s">
        <v>106</v>
      </c>
      <c r="AQ113" t="s">
        <v>107</v>
      </c>
      <c r="AR113" t="s">
        <v>108</v>
      </c>
      <c r="AS113" t="s">
        <v>109</v>
      </c>
      <c r="AT113" t="s">
        <v>110</v>
      </c>
      <c r="AU113" t="s">
        <v>104</v>
      </c>
      <c r="AX113" t="s">
        <v>104</v>
      </c>
      <c r="AY113">
        <v>0</v>
      </c>
      <c r="AZ113">
        <v>0.5</v>
      </c>
      <c r="BA113">
        <v>4.75</v>
      </c>
      <c r="BC113">
        <v>0</v>
      </c>
      <c r="BD113">
        <v>113</v>
      </c>
      <c r="BE113" t="s">
        <v>136</v>
      </c>
      <c r="BI113" t="s">
        <v>112</v>
      </c>
      <c r="BJ113" t="s">
        <v>111</v>
      </c>
      <c r="BK113" t="s">
        <v>125</v>
      </c>
      <c r="BL113" t="str">
        <f>"https://www.hvlgroup.com/Products/Specs/"&amp;"H112701-PN"</f>
        <v>https://www.hvlgroup.com/Products/Specs/H112701-PN</v>
      </c>
      <c r="BM113" t="s">
        <v>367</v>
      </c>
      <c r="BN113" t="str">
        <f>"https://www.hvlgroup.com/Product/"&amp;"H112701-PN"</f>
        <v>https://www.hvlgroup.com/Product/H112701-PN</v>
      </c>
      <c r="BO113" t="s">
        <v>104</v>
      </c>
      <c r="BP113" t="s">
        <v>104</v>
      </c>
      <c r="BQ113" t="s">
        <v>176</v>
      </c>
      <c r="BR113" t="s">
        <v>116</v>
      </c>
      <c r="BS113" t="s">
        <v>368</v>
      </c>
      <c r="BT113">
        <v>13.75</v>
      </c>
      <c r="BV113" s="1">
        <v>42887</v>
      </c>
      <c r="BW113">
        <v>128</v>
      </c>
      <c r="BX113">
        <v>16</v>
      </c>
      <c r="BY113" t="s">
        <v>104</v>
      </c>
      <c r="BZ113">
        <v>0</v>
      </c>
      <c r="CA113">
        <v>0</v>
      </c>
      <c r="CB113">
        <v>0</v>
      </c>
      <c r="CC113">
        <v>0</v>
      </c>
      <c r="CD113">
        <v>1</v>
      </c>
      <c r="CE113">
        <v>71</v>
      </c>
      <c r="CF113" t="s">
        <v>90</v>
      </c>
      <c r="CI113" t="s">
        <v>111</v>
      </c>
      <c r="CJ113" t="s">
        <v>118</v>
      </c>
      <c r="CK113" t="s">
        <v>111</v>
      </c>
      <c r="CL113" t="s">
        <v>119</v>
      </c>
      <c r="CM113" t="s">
        <v>104</v>
      </c>
    </row>
    <row r="114" spans="1:91" x14ac:dyDescent="0.25">
      <c r="A114" t="s">
        <v>89</v>
      </c>
      <c r="B114" t="s">
        <v>90</v>
      </c>
      <c r="C114" t="s">
        <v>370</v>
      </c>
      <c r="D114" t="s">
        <v>366</v>
      </c>
      <c r="E114" s="4">
        <v>806134832100</v>
      </c>
      <c r="F114" t="s">
        <v>134</v>
      </c>
      <c r="G114" s="4">
        <v>92</v>
      </c>
      <c r="H114" s="4">
        <v>184</v>
      </c>
      <c r="I114" t="s">
        <v>135</v>
      </c>
      <c r="J114" t="s">
        <v>360</v>
      </c>
      <c r="K114" t="s">
        <v>96</v>
      </c>
      <c r="L114" t="s">
        <v>97</v>
      </c>
      <c r="M114" t="s">
        <v>98</v>
      </c>
      <c r="N114" t="s">
        <v>151</v>
      </c>
      <c r="O114" t="s">
        <v>100</v>
      </c>
      <c r="P114" t="s">
        <v>161</v>
      </c>
      <c r="Q114" t="s">
        <v>162</v>
      </c>
      <c r="R114">
        <v>0</v>
      </c>
      <c r="S114">
        <v>0</v>
      </c>
      <c r="T114">
        <v>14.5</v>
      </c>
      <c r="U114">
        <v>16</v>
      </c>
      <c r="V114">
        <v>128</v>
      </c>
      <c r="W114">
        <v>5.5</v>
      </c>
      <c r="X114">
        <v>0</v>
      </c>
      <c r="Y114">
        <v>4</v>
      </c>
      <c r="Z114">
        <v>1</v>
      </c>
      <c r="AA114">
        <v>75</v>
      </c>
      <c r="AB114" t="s">
        <v>278</v>
      </c>
      <c r="AD114" t="s">
        <v>278</v>
      </c>
      <c r="AE114" t="s">
        <v>278</v>
      </c>
      <c r="AF114" t="s">
        <v>111</v>
      </c>
      <c r="AG114" t="s">
        <v>105</v>
      </c>
      <c r="AH114">
        <v>19</v>
      </c>
      <c r="AI114">
        <v>14</v>
      </c>
      <c r="AJ114">
        <v>9</v>
      </c>
      <c r="AK114">
        <v>5</v>
      </c>
      <c r="AL114">
        <v>0</v>
      </c>
      <c r="AM114">
        <v>0</v>
      </c>
      <c r="AN114">
        <v>0</v>
      </c>
      <c r="AO114">
        <v>0</v>
      </c>
      <c r="AP114" t="s">
        <v>106</v>
      </c>
      <c r="AQ114" t="s">
        <v>107</v>
      </c>
      <c r="AR114" t="s">
        <v>108</v>
      </c>
      <c r="AS114" t="s">
        <v>109</v>
      </c>
      <c r="AT114" t="s">
        <v>110</v>
      </c>
      <c r="AU114" t="s">
        <v>104</v>
      </c>
      <c r="AX114" t="s">
        <v>104</v>
      </c>
      <c r="AY114">
        <v>0</v>
      </c>
      <c r="AZ114">
        <v>0.5</v>
      </c>
      <c r="BA114">
        <v>4.75</v>
      </c>
      <c r="BC114">
        <v>0</v>
      </c>
      <c r="BD114">
        <v>113</v>
      </c>
      <c r="BE114" t="s">
        <v>136</v>
      </c>
      <c r="BI114" t="s">
        <v>112</v>
      </c>
      <c r="BJ114" t="s">
        <v>111</v>
      </c>
      <c r="BK114" t="s">
        <v>152</v>
      </c>
      <c r="BL114" t="str">
        <f>"https://www.hvlgroup.com/Products/Specs/"&amp;"H112701-POC"</f>
        <v>https://www.hvlgroup.com/Products/Specs/H112701-POC</v>
      </c>
      <c r="BM114" t="s">
        <v>367</v>
      </c>
      <c r="BN114" t="str">
        <f>"https://www.hvlgroup.com/Product/"&amp;"H112701-POC"</f>
        <v>https://www.hvlgroup.com/Product/H112701-POC</v>
      </c>
      <c r="BO114" t="s">
        <v>104</v>
      </c>
      <c r="BP114" t="s">
        <v>104</v>
      </c>
      <c r="BQ114" t="s">
        <v>176</v>
      </c>
      <c r="BR114" t="s">
        <v>116</v>
      </c>
      <c r="BS114" t="s">
        <v>368</v>
      </c>
      <c r="BT114">
        <v>13.75</v>
      </c>
      <c r="BV114" s="1">
        <v>42887</v>
      </c>
      <c r="BW114">
        <v>128</v>
      </c>
      <c r="BX114">
        <v>16</v>
      </c>
      <c r="BY114" t="s">
        <v>104</v>
      </c>
      <c r="BZ114">
        <v>0</v>
      </c>
      <c r="CA114">
        <v>0</v>
      </c>
      <c r="CB114">
        <v>0</v>
      </c>
      <c r="CC114">
        <v>0</v>
      </c>
      <c r="CD114">
        <v>1</v>
      </c>
      <c r="CE114">
        <v>71</v>
      </c>
      <c r="CF114" t="s">
        <v>90</v>
      </c>
      <c r="CI114" t="s">
        <v>111</v>
      </c>
      <c r="CJ114" t="s">
        <v>118</v>
      </c>
      <c r="CK114" t="s">
        <v>111</v>
      </c>
      <c r="CL114" t="s">
        <v>119</v>
      </c>
      <c r="CM114" t="s">
        <v>104</v>
      </c>
    </row>
    <row r="115" spans="1:91" x14ac:dyDescent="0.25">
      <c r="A115" t="s">
        <v>89</v>
      </c>
      <c r="B115" t="s">
        <v>90</v>
      </c>
      <c r="C115" t="s">
        <v>371</v>
      </c>
      <c r="D115" t="s">
        <v>372</v>
      </c>
      <c r="E115" s="4">
        <v>806134839840</v>
      </c>
      <c r="F115" t="s">
        <v>93</v>
      </c>
      <c r="G115" s="4">
        <v>34</v>
      </c>
      <c r="I115" t="s">
        <v>94</v>
      </c>
      <c r="J115" t="s">
        <v>373</v>
      </c>
      <c r="K115" t="s">
        <v>96</v>
      </c>
      <c r="L115" t="s">
        <v>97</v>
      </c>
      <c r="M115" t="s">
        <v>98</v>
      </c>
      <c r="N115" t="s">
        <v>99</v>
      </c>
      <c r="O115" t="s">
        <v>100</v>
      </c>
      <c r="P115" t="s">
        <v>161</v>
      </c>
      <c r="Q115" t="s">
        <v>162</v>
      </c>
      <c r="R115">
        <v>0</v>
      </c>
      <c r="S115">
        <v>7.5</v>
      </c>
      <c r="T115">
        <v>11</v>
      </c>
      <c r="U115">
        <v>0</v>
      </c>
      <c r="V115">
        <v>0</v>
      </c>
      <c r="W115">
        <v>0</v>
      </c>
      <c r="X115">
        <v>9.25</v>
      </c>
      <c r="Y115">
        <v>4</v>
      </c>
      <c r="Z115">
        <v>1</v>
      </c>
      <c r="AA115">
        <v>60</v>
      </c>
      <c r="AB115" t="s">
        <v>182</v>
      </c>
      <c r="AD115" t="s">
        <v>182</v>
      </c>
      <c r="AE115" t="s">
        <v>182</v>
      </c>
      <c r="AF115" t="s">
        <v>111</v>
      </c>
      <c r="AG115" t="s">
        <v>105</v>
      </c>
      <c r="AH115">
        <v>13</v>
      </c>
      <c r="AI115">
        <v>13</v>
      </c>
      <c r="AJ115">
        <v>11</v>
      </c>
      <c r="AK115">
        <v>5</v>
      </c>
      <c r="AL115">
        <v>0</v>
      </c>
      <c r="AM115">
        <v>0</v>
      </c>
      <c r="AN115">
        <v>0</v>
      </c>
      <c r="AO115">
        <v>0</v>
      </c>
      <c r="AP115" t="s">
        <v>106</v>
      </c>
      <c r="AQ115" t="s">
        <v>107</v>
      </c>
      <c r="AR115" t="s">
        <v>108</v>
      </c>
      <c r="AS115" t="s">
        <v>109</v>
      </c>
      <c r="AT115" t="s">
        <v>110</v>
      </c>
      <c r="AU115" t="s">
        <v>111</v>
      </c>
      <c r="AV115" t="s">
        <v>112</v>
      </c>
      <c r="AW115" t="s">
        <v>112</v>
      </c>
      <c r="AX115" t="s">
        <v>104</v>
      </c>
      <c r="AY115">
        <v>0</v>
      </c>
      <c r="AZ115">
        <v>0</v>
      </c>
      <c r="BA115">
        <v>4.75</v>
      </c>
      <c r="BC115">
        <v>0</v>
      </c>
      <c r="BD115">
        <v>12</v>
      </c>
      <c r="BI115" t="s">
        <v>112</v>
      </c>
      <c r="BJ115" t="s">
        <v>111</v>
      </c>
      <c r="BK115" t="s">
        <v>113</v>
      </c>
      <c r="BL115" t="str">
        <f>"https://www.hvlgroup.com/Products/Specs/"&amp;"H113101-AGB"</f>
        <v>https://www.hvlgroup.com/Products/Specs/H113101-AGB</v>
      </c>
      <c r="BM115" t="s">
        <v>374</v>
      </c>
      <c r="BN115" t="str">
        <f>"https://www.hvlgroup.com/Product/"&amp;"H113101-AGB"</f>
        <v>https://www.hvlgroup.com/Product/H113101-AGB</v>
      </c>
      <c r="BO115" t="s">
        <v>104</v>
      </c>
      <c r="BP115" t="s">
        <v>104</v>
      </c>
      <c r="BQ115" t="s">
        <v>115</v>
      </c>
      <c r="BR115" t="s">
        <v>116</v>
      </c>
      <c r="BS115" t="s">
        <v>375</v>
      </c>
      <c r="BT115">
        <v>0.39</v>
      </c>
      <c r="BV115" s="1">
        <v>42887</v>
      </c>
      <c r="BW115">
        <v>0</v>
      </c>
      <c r="BX115">
        <v>0</v>
      </c>
      <c r="BY115" t="s">
        <v>104</v>
      </c>
      <c r="BZ115">
        <v>0</v>
      </c>
      <c r="CA115">
        <v>0</v>
      </c>
      <c r="CB115">
        <v>0</v>
      </c>
      <c r="CC115">
        <v>0</v>
      </c>
      <c r="CD115">
        <v>1</v>
      </c>
      <c r="CE115">
        <v>95</v>
      </c>
      <c r="CF115" t="s">
        <v>90</v>
      </c>
      <c r="CG115" s="1">
        <v>43368</v>
      </c>
      <c r="CI115" t="s">
        <v>111</v>
      </c>
      <c r="CJ115" t="s">
        <v>118</v>
      </c>
      <c r="CK115" t="s">
        <v>111</v>
      </c>
      <c r="CL115" t="s">
        <v>119</v>
      </c>
      <c r="CM115" t="s">
        <v>104</v>
      </c>
    </row>
    <row r="116" spans="1:91" x14ac:dyDescent="0.25">
      <c r="A116" t="s">
        <v>89</v>
      </c>
      <c r="B116" t="s">
        <v>90</v>
      </c>
      <c r="C116" t="s">
        <v>376</v>
      </c>
      <c r="D116" t="s">
        <v>372</v>
      </c>
      <c r="E116" s="4">
        <v>806134839857</v>
      </c>
      <c r="F116" t="s">
        <v>93</v>
      </c>
      <c r="G116" s="4">
        <v>34</v>
      </c>
      <c r="I116" t="s">
        <v>94</v>
      </c>
      <c r="J116" t="s">
        <v>373</v>
      </c>
      <c r="K116" t="s">
        <v>96</v>
      </c>
      <c r="L116" t="s">
        <v>97</v>
      </c>
      <c r="M116" t="s">
        <v>98</v>
      </c>
      <c r="N116" t="s">
        <v>124</v>
      </c>
      <c r="O116" t="s">
        <v>100</v>
      </c>
      <c r="P116" t="s">
        <v>161</v>
      </c>
      <c r="Q116" t="s">
        <v>162</v>
      </c>
      <c r="R116">
        <v>0</v>
      </c>
      <c r="S116">
        <v>7.5</v>
      </c>
      <c r="T116">
        <v>11</v>
      </c>
      <c r="U116">
        <v>0</v>
      </c>
      <c r="V116">
        <v>0</v>
      </c>
      <c r="W116">
        <v>0</v>
      </c>
      <c r="X116">
        <v>9.25</v>
      </c>
      <c r="Y116">
        <v>4</v>
      </c>
      <c r="Z116">
        <v>1</v>
      </c>
      <c r="AA116">
        <v>60</v>
      </c>
      <c r="AB116" t="s">
        <v>182</v>
      </c>
      <c r="AD116" t="s">
        <v>182</v>
      </c>
      <c r="AE116" t="s">
        <v>182</v>
      </c>
      <c r="AF116" t="s">
        <v>111</v>
      </c>
      <c r="AG116" t="s">
        <v>105</v>
      </c>
      <c r="AH116">
        <v>13</v>
      </c>
      <c r="AI116">
        <v>13</v>
      </c>
      <c r="AJ116">
        <v>11</v>
      </c>
      <c r="AK116">
        <v>5</v>
      </c>
      <c r="AL116">
        <v>0</v>
      </c>
      <c r="AM116">
        <v>0</v>
      </c>
      <c r="AN116">
        <v>0</v>
      </c>
      <c r="AO116">
        <v>0</v>
      </c>
      <c r="AP116" t="s">
        <v>106</v>
      </c>
      <c r="AQ116" t="s">
        <v>107</v>
      </c>
      <c r="AR116" t="s">
        <v>108</v>
      </c>
      <c r="AS116" t="s">
        <v>109</v>
      </c>
      <c r="AT116" t="s">
        <v>110</v>
      </c>
      <c r="AU116" t="s">
        <v>111</v>
      </c>
      <c r="AV116" t="s">
        <v>112</v>
      </c>
      <c r="AW116" t="s">
        <v>112</v>
      </c>
      <c r="AX116" t="s">
        <v>104</v>
      </c>
      <c r="AY116">
        <v>0</v>
      </c>
      <c r="AZ116">
        <v>0</v>
      </c>
      <c r="BA116">
        <v>4.75</v>
      </c>
      <c r="BC116">
        <v>0</v>
      </c>
      <c r="BD116">
        <v>12</v>
      </c>
      <c r="BI116" t="s">
        <v>112</v>
      </c>
      <c r="BJ116" t="s">
        <v>111</v>
      </c>
      <c r="BK116" t="s">
        <v>125</v>
      </c>
      <c r="BL116" t="str">
        <f>"https://www.hvlgroup.com/Products/Specs/"&amp;"H113101-PN"</f>
        <v>https://www.hvlgroup.com/Products/Specs/H113101-PN</v>
      </c>
      <c r="BM116" t="s">
        <v>374</v>
      </c>
      <c r="BN116" t="str">
        <f>"https://www.hvlgroup.com/Product/"&amp;"H113101-PN"</f>
        <v>https://www.hvlgroup.com/Product/H113101-PN</v>
      </c>
      <c r="BO116" t="s">
        <v>104</v>
      </c>
      <c r="BP116" t="s">
        <v>104</v>
      </c>
      <c r="BQ116" t="s">
        <v>115</v>
      </c>
      <c r="BR116" t="s">
        <v>116</v>
      </c>
      <c r="BS116" t="s">
        <v>375</v>
      </c>
      <c r="BT116">
        <v>0.39</v>
      </c>
      <c r="BV116" s="1">
        <v>42887</v>
      </c>
      <c r="BW116">
        <v>0</v>
      </c>
      <c r="BX116">
        <v>0</v>
      </c>
      <c r="BY116" t="s">
        <v>104</v>
      </c>
      <c r="BZ116">
        <v>0</v>
      </c>
      <c r="CA116">
        <v>0</v>
      </c>
      <c r="CB116">
        <v>0</v>
      </c>
      <c r="CC116">
        <v>0</v>
      </c>
      <c r="CD116">
        <v>1</v>
      </c>
      <c r="CE116">
        <v>95</v>
      </c>
      <c r="CF116" t="s">
        <v>90</v>
      </c>
      <c r="CG116" s="1">
        <v>43368</v>
      </c>
      <c r="CI116" t="s">
        <v>111</v>
      </c>
      <c r="CJ116" t="s">
        <v>118</v>
      </c>
      <c r="CK116" t="s">
        <v>111</v>
      </c>
      <c r="CL116" t="s">
        <v>119</v>
      </c>
      <c r="CM116" t="s">
        <v>104</v>
      </c>
    </row>
    <row r="117" spans="1:91" x14ac:dyDescent="0.25">
      <c r="A117" t="s">
        <v>89</v>
      </c>
      <c r="B117" t="s">
        <v>90</v>
      </c>
      <c r="C117" t="s">
        <v>377</v>
      </c>
      <c r="D117" t="s">
        <v>378</v>
      </c>
      <c r="E117" s="4">
        <v>806134839864</v>
      </c>
      <c r="F117" t="s">
        <v>217</v>
      </c>
      <c r="G117" s="4">
        <v>90</v>
      </c>
      <c r="I117" t="s">
        <v>210</v>
      </c>
      <c r="J117" t="s">
        <v>373</v>
      </c>
      <c r="K117" t="s">
        <v>96</v>
      </c>
      <c r="L117" t="s">
        <v>97</v>
      </c>
      <c r="M117" t="s">
        <v>98</v>
      </c>
      <c r="N117" t="s">
        <v>99</v>
      </c>
      <c r="O117" t="s">
        <v>100</v>
      </c>
      <c r="P117" t="s">
        <v>161</v>
      </c>
      <c r="Q117" t="s">
        <v>162</v>
      </c>
      <c r="R117">
        <v>0</v>
      </c>
      <c r="S117">
        <v>0</v>
      </c>
      <c r="T117">
        <v>10.25</v>
      </c>
      <c r="U117">
        <v>0</v>
      </c>
      <c r="V117">
        <v>0</v>
      </c>
      <c r="W117">
        <v>19.25</v>
      </c>
      <c r="X117">
        <v>0</v>
      </c>
      <c r="Y117">
        <v>10</v>
      </c>
      <c r="Z117">
        <v>3</v>
      </c>
      <c r="AA117">
        <v>60</v>
      </c>
      <c r="AB117" t="s">
        <v>182</v>
      </c>
      <c r="AD117" t="s">
        <v>182</v>
      </c>
      <c r="AE117" t="s">
        <v>182</v>
      </c>
      <c r="AF117" t="s">
        <v>111</v>
      </c>
      <c r="AG117" t="s">
        <v>105</v>
      </c>
      <c r="AH117">
        <v>15</v>
      </c>
      <c r="AI117">
        <v>15</v>
      </c>
      <c r="AJ117">
        <v>11</v>
      </c>
      <c r="AK117">
        <v>11</v>
      </c>
      <c r="AL117">
        <v>0</v>
      </c>
      <c r="AM117">
        <v>0</v>
      </c>
      <c r="AN117">
        <v>0</v>
      </c>
      <c r="AO117">
        <v>0</v>
      </c>
      <c r="AP117" t="s">
        <v>106</v>
      </c>
      <c r="AQ117" t="s">
        <v>107</v>
      </c>
      <c r="AR117" t="s">
        <v>108</v>
      </c>
      <c r="AS117" t="s">
        <v>109</v>
      </c>
      <c r="AT117" t="s">
        <v>110</v>
      </c>
      <c r="AU117" t="s">
        <v>104</v>
      </c>
      <c r="AX117" t="s">
        <v>104</v>
      </c>
      <c r="AY117">
        <v>0</v>
      </c>
      <c r="AZ117">
        <v>0</v>
      </c>
      <c r="BA117">
        <v>4.5</v>
      </c>
      <c r="BC117">
        <v>0</v>
      </c>
      <c r="BD117">
        <v>15</v>
      </c>
      <c r="BI117" t="s">
        <v>112</v>
      </c>
      <c r="BJ117" t="s">
        <v>111</v>
      </c>
      <c r="BK117" t="s">
        <v>113</v>
      </c>
      <c r="BL117" t="str">
        <f>"https://www.hvlgroup.com/Products/Specs/"&amp;"H113603-AGB"</f>
        <v>https://www.hvlgroup.com/Products/Specs/H113603-AGB</v>
      </c>
      <c r="BM117" t="s">
        <v>379</v>
      </c>
      <c r="BN117" t="str">
        <f>"https://www.hvlgroup.com/Product/"&amp;"H113603-AGB"</f>
        <v>https://www.hvlgroup.com/Product/H113603-AGB</v>
      </c>
      <c r="BO117" t="s">
        <v>104</v>
      </c>
      <c r="BP117" t="s">
        <v>104</v>
      </c>
      <c r="BQ117" t="s">
        <v>115</v>
      </c>
      <c r="BR117" t="s">
        <v>116</v>
      </c>
      <c r="BS117" t="s">
        <v>375</v>
      </c>
      <c r="BT117">
        <v>0.39</v>
      </c>
      <c r="BV117" s="1">
        <v>42887</v>
      </c>
      <c r="BW117">
        <v>0</v>
      </c>
      <c r="BX117">
        <v>0</v>
      </c>
      <c r="BY117" t="s">
        <v>104</v>
      </c>
      <c r="BZ117">
        <v>0</v>
      </c>
      <c r="CA117">
        <v>0</v>
      </c>
      <c r="CB117">
        <v>0</v>
      </c>
      <c r="CC117">
        <v>0</v>
      </c>
      <c r="CD117">
        <v>1</v>
      </c>
      <c r="CE117">
        <v>120</v>
      </c>
      <c r="CF117" t="s">
        <v>90</v>
      </c>
      <c r="CG117" s="1">
        <v>43368</v>
      </c>
      <c r="CI117" t="s">
        <v>111</v>
      </c>
      <c r="CJ117" t="s">
        <v>118</v>
      </c>
      <c r="CK117" t="s">
        <v>111</v>
      </c>
      <c r="CL117" t="s">
        <v>119</v>
      </c>
      <c r="CM117" t="s">
        <v>104</v>
      </c>
    </row>
    <row r="118" spans="1:91" x14ac:dyDescent="0.25">
      <c r="A118" t="s">
        <v>89</v>
      </c>
      <c r="B118" t="s">
        <v>90</v>
      </c>
      <c r="C118" t="s">
        <v>380</v>
      </c>
      <c r="D118" t="s">
        <v>381</v>
      </c>
      <c r="E118" s="4">
        <v>806134839888</v>
      </c>
      <c r="F118" t="s">
        <v>187</v>
      </c>
      <c r="G118" s="4">
        <v>45</v>
      </c>
      <c r="I118" t="s">
        <v>135</v>
      </c>
      <c r="J118" t="s">
        <v>373</v>
      </c>
      <c r="K118" t="s">
        <v>96</v>
      </c>
      <c r="L118" t="s">
        <v>97</v>
      </c>
      <c r="M118" t="s">
        <v>98</v>
      </c>
      <c r="N118" t="s">
        <v>99</v>
      </c>
      <c r="O118" t="s">
        <v>100</v>
      </c>
      <c r="P118" t="s">
        <v>161</v>
      </c>
      <c r="Q118" t="s">
        <v>162</v>
      </c>
      <c r="R118">
        <v>0</v>
      </c>
      <c r="S118">
        <v>0</v>
      </c>
      <c r="T118">
        <v>9.5</v>
      </c>
      <c r="U118">
        <v>13</v>
      </c>
      <c r="V118">
        <v>123</v>
      </c>
      <c r="W118">
        <v>12.5</v>
      </c>
      <c r="X118">
        <v>0</v>
      </c>
      <c r="Y118">
        <v>7</v>
      </c>
      <c r="Z118">
        <v>1</v>
      </c>
      <c r="AA118">
        <v>60</v>
      </c>
      <c r="AB118" t="s">
        <v>163</v>
      </c>
      <c r="AD118" t="s">
        <v>163</v>
      </c>
      <c r="AE118" t="s">
        <v>163</v>
      </c>
      <c r="AF118" t="s">
        <v>111</v>
      </c>
      <c r="AG118" t="s">
        <v>105</v>
      </c>
      <c r="AH118">
        <v>17</v>
      </c>
      <c r="AI118">
        <v>17</v>
      </c>
      <c r="AJ118">
        <v>9</v>
      </c>
      <c r="AK118">
        <v>9</v>
      </c>
      <c r="AL118">
        <v>0</v>
      </c>
      <c r="AM118">
        <v>0</v>
      </c>
      <c r="AN118">
        <v>0</v>
      </c>
      <c r="AO118">
        <v>0</v>
      </c>
      <c r="AP118" t="s">
        <v>106</v>
      </c>
      <c r="AQ118" t="s">
        <v>107</v>
      </c>
      <c r="AR118" t="s">
        <v>108</v>
      </c>
      <c r="AS118" t="s">
        <v>109</v>
      </c>
      <c r="AT118" t="s">
        <v>110</v>
      </c>
      <c r="AU118" t="s">
        <v>104</v>
      </c>
      <c r="AX118" t="s">
        <v>104</v>
      </c>
      <c r="AY118">
        <v>0</v>
      </c>
      <c r="AZ118">
        <v>0</v>
      </c>
      <c r="BA118">
        <v>4.5</v>
      </c>
      <c r="BC118">
        <v>0</v>
      </c>
      <c r="BD118">
        <v>113</v>
      </c>
      <c r="BE118" t="s">
        <v>136</v>
      </c>
      <c r="BI118" t="s">
        <v>112</v>
      </c>
      <c r="BJ118" t="s">
        <v>111</v>
      </c>
      <c r="BK118" t="s">
        <v>113</v>
      </c>
      <c r="BL118" t="str">
        <f>"https://www.hvlgroup.com/Products/Specs/"&amp;"H113701L-AGB"</f>
        <v>https://www.hvlgroup.com/Products/Specs/H113701L-AGB</v>
      </c>
      <c r="BM118" t="s">
        <v>382</v>
      </c>
      <c r="BN118" t="str">
        <f>"https://www.hvlgroup.com/Product/"&amp;"H113701L-AGB"</f>
        <v>https://www.hvlgroup.com/Product/H113701L-AGB</v>
      </c>
      <c r="BO118" t="s">
        <v>104</v>
      </c>
      <c r="BP118" t="s">
        <v>104</v>
      </c>
      <c r="BQ118" t="s">
        <v>115</v>
      </c>
      <c r="BR118" t="s">
        <v>116</v>
      </c>
      <c r="BS118" t="s">
        <v>383</v>
      </c>
      <c r="BT118">
        <v>0.5</v>
      </c>
      <c r="BV118" s="1">
        <v>42887</v>
      </c>
      <c r="BW118">
        <v>123</v>
      </c>
      <c r="BX118">
        <v>13</v>
      </c>
      <c r="BY118" t="s">
        <v>104</v>
      </c>
      <c r="BZ118">
        <v>0</v>
      </c>
      <c r="CA118">
        <v>0</v>
      </c>
      <c r="CB118">
        <v>0</v>
      </c>
      <c r="CC118">
        <v>0</v>
      </c>
      <c r="CD118">
        <v>1</v>
      </c>
      <c r="CE118">
        <v>76</v>
      </c>
      <c r="CF118" t="s">
        <v>90</v>
      </c>
      <c r="CG118" s="1">
        <v>43368</v>
      </c>
      <c r="CI118" t="s">
        <v>111</v>
      </c>
      <c r="CJ118" t="s">
        <v>118</v>
      </c>
      <c r="CK118" t="s">
        <v>111</v>
      </c>
      <c r="CL118" t="s">
        <v>119</v>
      </c>
      <c r="CM118" t="s">
        <v>104</v>
      </c>
    </row>
    <row r="119" spans="1:91" x14ac:dyDescent="0.25">
      <c r="A119" t="s">
        <v>89</v>
      </c>
      <c r="B119" t="s">
        <v>90</v>
      </c>
      <c r="C119" t="s">
        <v>384</v>
      </c>
      <c r="D119" t="s">
        <v>381</v>
      </c>
      <c r="E119" s="4">
        <v>806134839895</v>
      </c>
      <c r="F119" t="s">
        <v>187</v>
      </c>
      <c r="G119" s="4">
        <v>45</v>
      </c>
      <c r="I119" t="s">
        <v>135</v>
      </c>
      <c r="J119" t="s">
        <v>373</v>
      </c>
      <c r="K119" t="s">
        <v>96</v>
      </c>
      <c r="L119" t="s">
        <v>97</v>
      </c>
      <c r="M119" t="s">
        <v>98</v>
      </c>
      <c r="N119" t="s">
        <v>124</v>
      </c>
      <c r="O119" t="s">
        <v>100</v>
      </c>
      <c r="P119" t="s">
        <v>161</v>
      </c>
      <c r="Q119" t="s">
        <v>162</v>
      </c>
      <c r="R119">
        <v>0</v>
      </c>
      <c r="S119">
        <v>0</v>
      </c>
      <c r="T119">
        <v>9.5</v>
      </c>
      <c r="U119">
        <v>13</v>
      </c>
      <c r="V119">
        <v>123</v>
      </c>
      <c r="W119">
        <v>12.5</v>
      </c>
      <c r="X119">
        <v>0</v>
      </c>
      <c r="Y119">
        <v>7</v>
      </c>
      <c r="Z119">
        <v>1</v>
      </c>
      <c r="AA119">
        <v>60</v>
      </c>
      <c r="AB119" t="s">
        <v>163</v>
      </c>
      <c r="AD119" t="s">
        <v>163</v>
      </c>
      <c r="AE119" t="s">
        <v>163</v>
      </c>
      <c r="AF119" t="s">
        <v>111</v>
      </c>
      <c r="AG119" t="s">
        <v>105</v>
      </c>
      <c r="AH119">
        <v>17</v>
      </c>
      <c r="AI119">
        <v>17</v>
      </c>
      <c r="AJ119">
        <v>9</v>
      </c>
      <c r="AK119">
        <v>9</v>
      </c>
      <c r="AL119">
        <v>0</v>
      </c>
      <c r="AM119">
        <v>0</v>
      </c>
      <c r="AN119">
        <v>0</v>
      </c>
      <c r="AO119">
        <v>0</v>
      </c>
      <c r="AP119" t="s">
        <v>106</v>
      </c>
      <c r="AQ119" t="s">
        <v>107</v>
      </c>
      <c r="AR119" t="s">
        <v>108</v>
      </c>
      <c r="AS119" t="s">
        <v>109</v>
      </c>
      <c r="AT119" t="s">
        <v>110</v>
      </c>
      <c r="AU119" t="s">
        <v>104</v>
      </c>
      <c r="AX119" t="s">
        <v>104</v>
      </c>
      <c r="AY119">
        <v>0</v>
      </c>
      <c r="AZ119">
        <v>0</v>
      </c>
      <c r="BA119">
        <v>4.5</v>
      </c>
      <c r="BC119">
        <v>0</v>
      </c>
      <c r="BD119">
        <v>113</v>
      </c>
      <c r="BE119" t="s">
        <v>136</v>
      </c>
      <c r="BI119" t="s">
        <v>112</v>
      </c>
      <c r="BJ119" t="s">
        <v>111</v>
      </c>
      <c r="BK119" t="s">
        <v>125</v>
      </c>
      <c r="BL119" t="str">
        <f>"https://www.hvlgroup.com/Products/Specs/"&amp;"H113701L-PN"</f>
        <v>https://www.hvlgroup.com/Products/Specs/H113701L-PN</v>
      </c>
      <c r="BM119" t="s">
        <v>382</v>
      </c>
      <c r="BN119" t="str">
        <f>"https://www.hvlgroup.com/Product/"&amp;"H113701L-PN"</f>
        <v>https://www.hvlgroup.com/Product/H113701L-PN</v>
      </c>
      <c r="BO119" t="s">
        <v>104</v>
      </c>
      <c r="BP119" t="s">
        <v>104</v>
      </c>
      <c r="BQ119" t="s">
        <v>115</v>
      </c>
      <c r="BR119" t="s">
        <v>116</v>
      </c>
      <c r="BS119" t="s">
        <v>383</v>
      </c>
      <c r="BT119">
        <v>0.5</v>
      </c>
      <c r="BV119" s="1">
        <v>42887</v>
      </c>
      <c r="BW119">
        <v>123</v>
      </c>
      <c r="BX119">
        <v>13</v>
      </c>
      <c r="BY119" t="s">
        <v>104</v>
      </c>
      <c r="BZ119">
        <v>0</v>
      </c>
      <c r="CA119">
        <v>0</v>
      </c>
      <c r="CB119">
        <v>0</v>
      </c>
      <c r="CC119">
        <v>0</v>
      </c>
      <c r="CD119">
        <v>1</v>
      </c>
      <c r="CE119">
        <v>76</v>
      </c>
      <c r="CF119" t="s">
        <v>90</v>
      </c>
      <c r="CG119" s="1">
        <v>43368</v>
      </c>
      <c r="CI119" t="s">
        <v>111</v>
      </c>
      <c r="CJ119" t="s">
        <v>118</v>
      </c>
      <c r="CK119" t="s">
        <v>111</v>
      </c>
      <c r="CL119" t="s">
        <v>119</v>
      </c>
      <c r="CM119" t="s">
        <v>104</v>
      </c>
    </row>
    <row r="120" spans="1:91" x14ac:dyDescent="0.25">
      <c r="A120" t="s">
        <v>89</v>
      </c>
      <c r="B120" t="s">
        <v>90</v>
      </c>
      <c r="C120" t="s">
        <v>385</v>
      </c>
      <c r="D120" t="s">
        <v>386</v>
      </c>
      <c r="E120" s="4">
        <v>806134839901</v>
      </c>
      <c r="F120" t="s">
        <v>192</v>
      </c>
      <c r="G120" s="4">
        <v>36</v>
      </c>
      <c r="I120" t="s">
        <v>135</v>
      </c>
      <c r="J120" t="s">
        <v>373</v>
      </c>
      <c r="K120" t="s">
        <v>96</v>
      </c>
      <c r="L120" t="s">
        <v>97</v>
      </c>
      <c r="M120" t="s">
        <v>98</v>
      </c>
      <c r="N120" t="s">
        <v>99</v>
      </c>
      <c r="O120" t="s">
        <v>100</v>
      </c>
      <c r="P120" t="s">
        <v>161</v>
      </c>
      <c r="Q120" t="s">
        <v>162</v>
      </c>
      <c r="R120">
        <v>0</v>
      </c>
      <c r="S120">
        <v>0</v>
      </c>
      <c r="T120">
        <v>7.5</v>
      </c>
      <c r="U120">
        <v>11</v>
      </c>
      <c r="V120">
        <v>122</v>
      </c>
      <c r="W120">
        <v>7.5</v>
      </c>
      <c r="X120">
        <v>0</v>
      </c>
      <c r="Y120">
        <v>4</v>
      </c>
      <c r="Z120">
        <v>1</v>
      </c>
      <c r="AA120">
        <v>60</v>
      </c>
      <c r="AB120" t="s">
        <v>182</v>
      </c>
      <c r="AD120" t="s">
        <v>182</v>
      </c>
      <c r="AE120" t="s">
        <v>182</v>
      </c>
      <c r="AF120" t="s">
        <v>111</v>
      </c>
      <c r="AG120" t="s">
        <v>105</v>
      </c>
      <c r="AH120">
        <v>11</v>
      </c>
      <c r="AI120">
        <v>11</v>
      </c>
      <c r="AJ120">
        <v>9</v>
      </c>
      <c r="AK120">
        <v>5</v>
      </c>
      <c r="AL120">
        <v>0</v>
      </c>
      <c r="AM120">
        <v>0</v>
      </c>
      <c r="AN120">
        <v>0</v>
      </c>
      <c r="AO120">
        <v>0</v>
      </c>
      <c r="AP120" t="s">
        <v>106</v>
      </c>
      <c r="AQ120" t="s">
        <v>107</v>
      </c>
      <c r="AR120" t="s">
        <v>108</v>
      </c>
      <c r="AS120" t="s">
        <v>109</v>
      </c>
      <c r="AT120" t="s">
        <v>110</v>
      </c>
      <c r="AU120" t="s">
        <v>104</v>
      </c>
      <c r="AX120" t="s">
        <v>104</v>
      </c>
      <c r="AY120">
        <v>0</v>
      </c>
      <c r="AZ120">
        <v>0</v>
      </c>
      <c r="BA120">
        <v>4.75</v>
      </c>
      <c r="BC120">
        <v>0</v>
      </c>
      <c r="BD120">
        <v>114</v>
      </c>
      <c r="BE120" t="s">
        <v>136</v>
      </c>
      <c r="BI120" t="s">
        <v>112</v>
      </c>
      <c r="BJ120" t="s">
        <v>111</v>
      </c>
      <c r="BK120" t="s">
        <v>113</v>
      </c>
      <c r="BL120" t="str">
        <f>"https://www.hvlgroup.com/Products/Specs/"&amp;"H113701S-AGB"</f>
        <v>https://www.hvlgroup.com/Products/Specs/H113701S-AGB</v>
      </c>
      <c r="BM120" t="s">
        <v>382</v>
      </c>
      <c r="BN120" t="str">
        <f>"https://www.hvlgroup.com/Product/"&amp;"H113701S-AGB"</f>
        <v>https://www.hvlgroup.com/Product/H113701S-AGB</v>
      </c>
      <c r="BO120" t="s">
        <v>104</v>
      </c>
      <c r="BP120" t="s">
        <v>104</v>
      </c>
      <c r="BQ120" t="s">
        <v>115</v>
      </c>
      <c r="BR120" t="s">
        <v>116</v>
      </c>
      <c r="BS120" t="s">
        <v>383</v>
      </c>
      <c r="BT120">
        <v>0.39</v>
      </c>
      <c r="BV120" s="1">
        <v>42887</v>
      </c>
      <c r="BW120">
        <v>122</v>
      </c>
      <c r="BX120">
        <v>11</v>
      </c>
      <c r="BY120" t="s">
        <v>104</v>
      </c>
      <c r="BZ120">
        <v>0</v>
      </c>
      <c r="CA120">
        <v>0</v>
      </c>
      <c r="CB120">
        <v>0</v>
      </c>
      <c r="CC120">
        <v>0</v>
      </c>
      <c r="CD120">
        <v>1</v>
      </c>
      <c r="CE120">
        <v>76</v>
      </c>
      <c r="CF120" t="s">
        <v>90</v>
      </c>
      <c r="CG120" s="1">
        <v>43368</v>
      </c>
      <c r="CI120" t="s">
        <v>111</v>
      </c>
      <c r="CJ120" t="s">
        <v>118</v>
      </c>
      <c r="CK120" t="s">
        <v>111</v>
      </c>
      <c r="CL120" t="s">
        <v>119</v>
      </c>
      <c r="CM120" t="s">
        <v>104</v>
      </c>
    </row>
    <row r="121" spans="1:91" x14ac:dyDescent="0.25">
      <c r="A121" t="s">
        <v>89</v>
      </c>
      <c r="B121" t="s">
        <v>90</v>
      </c>
      <c r="C121" t="s">
        <v>387</v>
      </c>
      <c r="D121" t="s">
        <v>386</v>
      </c>
      <c r="E121" s="4">
        <v>806134839918</v>
      </c>
      <c r="F121" t="s">
        <v>192</v>
      </c>
      <c r="G121" s="4">
        <v>36</v>
      </c>
      <c r="I121" t="s">
        <v>135</v>
      </c>
      <c r="J121" t="s">
        <v>373</v>
      </c>
      <c r="K121" t="s">
        <v>96</v>
      </c>
      <c r="L121" t="s">
        <v>97</v>
      </c>
      <c r="M121" t="s">
        <v>98</v>
      </c>
      <c r="N121" t="s">
        <v>124</v>
      </c>
      <c r="O121" t="s">
        <v>100</v>
      </c>
      <c r="P121" t="s">
        <v>161</v>
      </c>
      <c r="Q121" t="s">
        <v>162</v>
      </c>
      <c r="R121">
        <v>0</v>
      </c>
      <c r="S121">
        <v>0</v>
      </c>
      <c r="T121">
        <v>7.5</v>
      </c>
      <c r="U121">
        <v>11</v>
      </c>
      <c r="V121">
        <v>122</v>
      </c>
      <c r="W121">
        <v>7.5</v>
      </c>
      <c r="X121">
        <v>0</v>
      </c>
      <c r="Y121">
        <v>4</v>
      </c>
      <c r="Z121">
        <v>1</v>
      </c>
      <c r="AA121">
        <v>60</v>
      </c>
      <c r="AB121" t="s">
        <v>182</v>
      </c>
      <c r="AD121" t="s">
        <v>182</v>
      </c>
      <c r="AE121" t="s">
        <v>182</v>
      </c>
      <c r="AF121" t="s">
        <v>111</v>
      </c>
      <c r="AG121" t="s">
        <v>105</v>
      </c>
      <c r="AH121">
        <v>11</v>
      </c>
      <c r="AI121">
        <v>11</v>
      </c>
      <c r="AJ121">
        <v>9</v>
      </c>
      <c r="AK121">
        <v>5</v>
      </c>
      <c r="AL121">
        <v>0</v>
      </c>
      <c r="AM121">
        <v>0</v>
      </c>
      <c r="AN121">
        <v>0</v>
      </c>
      <c r="AO121">
        <v>0</v>
      </c>
      <c r="AP121" t="s">
        <v>106</v>
      </c>
      <c r="AQ121" t="s">
        <v>107</v>
      </c>
      <c r="AR121" t="s">
        <v>108</v>
      </c>
      <c r="AS121" t="s">
        <v>109</v>
      </c>
      <c r="AT121" t="s">
        <v>110</v>
      </c>
      <c r="AU121" t="s">
        <v>104</v>
      </c>
      <c r="AX121" t="s">
        <v>104</v>
      </c>
      <c r="AY121">
        <v>0</v>
      </c>
      <c r="AZ121">
        <v>0</v>
      </c>
      <c r="BA121">
        <v>4.75</v>
      </c>
      <c r="BC121">
        <v>0</v>
      </c>
      <c r="BD121">
        <v>114</v>
      </c>
      <c r="BE121" t="s">
        <v>136</v>
      </c>
      <c r="BI121" t="s">
        <v>112</v>
      </c>
      <c r="BJ121" t="s">
        <v>111</v>
      </c>
      <c r="BK121" t="s">
        <v>125</v>
      </c>
      <c r="BL121" t="str">
        <f>"https://www.hvlgroup.com/Products/Specs/"&amp;"H113701S-PN"</f>
        <v>https://www.hvlgroup.com/Products/Specs/H113701S-PN</v>
      </c>
      <c r="BM121" t="s">
        <v>382</v>
      </c>
      <c r="BN121" t="str">
        <f>"https://www.hvlgroup.com/Product/"&amp;"H113701S-PN"</f>
        <v>https://www.hvlgroup.com/Product/H113701S-PN</v>
      </c>
      <c r="BO121" t="s">
        <v>104</v>
      </c>
      <c r="BP121" t="s">
        <v>104</v>
      </c>
      <c r="BQ121" t="s">
        <v>115</v>
      </c>
      <c r="BR121" t="s">
        <v>116</v>
      </c>
      <c r="BS121" t="s">
        <v>383</v>
      </c>
      <c r="BT121">
        <v>0.39</v>
      </c>
      <c r="BV121" s="1">
        <v>42887</v>
      </c>
      <c r="BW121">
        <v>122</v>
      </c>
      <c r="BX121">
        <v>11</v>
      </c>
      <c r="BY121" t="s">
        <v>104</v>
      </c>
      <c r="BZ121">
        <v>0</v>
      </c>
      <c r="CA121">
        <v>0</v>
      </c>
      <c r="CB121">
        <v>0</v>
      </c>
      <c r="CC121">
        <v>0</v>
      </c>
      <c r="CD121">
        <v>1</v>
      </c>
      <c r="CE121">
        <v>76</v>
      </c>
      <c r="CF121" t="s">
        <v>90</v>
      </c>
      <c r="CG121" s="1">
        <v>43368</v>
      </c>
      <c r="CI121" t="s">
        <v>111</v>
      </c>
      <c r="CJ121" t="s">
        <v>118</v>
      </c>
      <c r="CK121" t="s">
        <v>111</v>
      </c>
      <c r="CL121" t="s">
        <v>119</v>
      </c>
      <c r="CM121" t="s">
        <v>104</v>
      </c>
    </row>
    <row r="122" spans="1:91" x14ac:dyDescent="0.25">
      <c r="A122" t="s">
        <v>89</v>
      </c>
      <c r="B122" t="s">
        <v>90</v>
      </c>
      <c r="C122" t="s">
        <v>388</v>
      </c>
      <c r="D122" t="s">
        <v>389</v>
      </c>
      <c r="E122" s="4">
        <v>806134840600</v>
      </c>
      <c r="F122" t="s">
        <v>390</v>
      </c>
      <c r="G122" s="4">
        <v>178</v>
      </c>
      <c r="I122" t="s">
        <v>391</v>
      </c>
      <c r="J122" t="s">
        <v>373</v>
      </c>
      <c r="K122" t="s">
        <v>96</v>
      </c>
      <c r="L122" t="s">
        <v>97</v>
      </c>
      <c r="M122" t="s">
        <v>98</v>
      </c>
      <c r="N122" t="s">
        <v>99</v>
      </c>
      <c r="O122" t="s">
        <v>100</v>
      </c>
      <c r="P122" t="s">
        <v>161</v>
      </c>
      <c r="Q122" t="s">
        <v>162</v>
      </c>
      <c r="R122">
        <v>0</v>
      </c>
      <c r="S122">
        <v>0</v>
      </c>
      <c r="T122">
        <v>15.75</v>
      </c>
      <c r="U122">
        <v>19.25</v>
      </c>
      <c r="V122">
        <v>73.25</v>
      </c>
      <c r="W122">
        <v>26.25</v>
      </c>
      <c r="X122">
        <v>0</v>
      </c>
      <c r="Y122">
        <v>18</v>
      </c>
      <c r="Z122">
        <v>5</v>
      </c>
      <c r="AA122">
        <v>60</v>
      </c>
      <c r="AB122" t="s">
        <v>182</v>
      </c>
      <c r="AD122" t="s">
        <v>182</v>
      </c>
      <c r="AE122" t="s">
        <v>182</v>
      </c>
      <c r="AF122" t="s">
        <v>111</v>
      </c>
      <c r="AG122" t="s">
        <v>105</v>
      </c>
      <c r="AH122">
        <v>23</v>
      </c>
      <c r="AI122">
        <v>13</v>
      </c>
      <c r="AJ122">
        <v>15</v>
      </c>
      <c r="AK122">
        <v>21</v>
      </c>
      <c r="AL122">
        <v>0</v>
      </c>
      <c r="AM122">
        <v>0</v>
      </c>
      <c r="AN122">
        <v>0</v>
      </c>
      <c r="AO122">
        <v>0</v>
      </c>
      <c r="AP122" t="s">
        <v>106</v>
      </c>
      <c r="AQ122" t="s">
        <v>107</v>
      </c>
      <c r="AR122" t="s">
        <v>108</v>
      </c>
      <c r="AS122" t="s">
        <v>109</v>
      </c>
      <c r="AT122" t="s">
        <v>110</v>
      </c>
      <c r="AU122" t="s">
        <v>104</v>
      </c>
      <c r="AX122" t="s">
        <v>104</v>
      </c>
      <c r="AY122">
        <v>0</v>
      </c>
      <c r="AZ122">
        <v>0</v>
      </c>
      <c r="BA122">
        <v>4.5</v>
      </c>
      <c r="BC122">
        <v>0</v>
      </c>
      <c r="BD122">
        <v>75</v>
      </c>
      <c r="BE122" t="s">
        <v>392</v>
      </c>
      <c r="BI122" t="s">
        <v>112</v>
      </c>
      <c r="BJ122" t="s">
        <v>111</v>
      </c>
      <c r="BK122" t="s">
        <v>113</v>
      </c>
      <c r="BL122" t="str">
        <f>"https://www.hvlgroup.com/Products/Specs/"&amp;"H113805-AGB"</f>
        <v>https://www.hvlgroup.com/Products/Specs/H113805-AGB</v>
      </c>
      <c r="BM122" t="s">
        <v>393</v>
      </c>
      <c r="BN122" t="str">
        <f>"https://www.hvlgroup.com/Product/"&amp;"H113805-AGB"</f>
        <v>https://www.hvlgroup.com/Product/H113805-AGB</v>
      </c>
      <c r="BO122" t="s">
        <v>104</v>
      </c>
      <c r="BP122" t="s">
        <v>104</v>
      </c>
      <c r="BQ122" t="s">
        <v>115</v>
      </c>
      <c r="BR122" t="s">
        <v>116</v>
      </c>
      <c r="BS122" t="s">
        <v>375</v>
      </c>
      <c r="BT122">
        <v>0</v>
      </c>
      <c r="BV122" s="1">
        <v>42887</v>
      </c>
      <c r="BW122">
        <v>73.25</v>
      </c>
      <c r="BX122">
        <v>19.25</v>
      </c>
      <c r="BY122" t="s">
        <v>104</v>
      </c>
      <c r="BZ122">
        <v>0</v>
      </c>
      <c r="CA122">
        <v>0</v>
      </c>
      <c r="CB122">
        <v>0</v>
      </c>
      <c r="CC122">
        <v>0</v>
      </c>
      <c r="CD122">
        <v>1</v>
      </c>
      <c r="CE122">
        <v>29</v>
      </c>
      <c r="CF122" t="s">
        <v>90</v>
      </c>
      <c r="CG122" s="1">
        <v>43368</v>
      </c>
      <c r="CI122" t="s">
        <v>111</v>
      </c>
      <c r="CJ122" t="s">
        <v>118</v>
      </c>
      <c r="CK122" t="s">
        <v>111</v>
      </c>
      <c r="CL122" t="s">
        <v>119</v>
      </c>
      <c r="CM122" t="s">
        <v>104</v>
      </c>
    </row>
    <row r="123" spans="1:91" x14ac:dyDescent="0.25">
      <c r="A123" t="s">
        <v>89</v>
      </c>
      <c r="B123" t="s">
        <v>90</v>
      </c>
      <c r="C123" t="s">
        <v>394</v>
      </c>
      <c r="D123" t="s">
        <v>389</v>
      </c>
      <c r="E123" s="4">
        <v>806134840617</v>
      </c>
      <c r="F123" t="s">
        <v>390</v>
      </c>
      <c r="G123" s="4">
        <v>178</v>
      </c>
      <c r="I123" t="s">
        <v>391</v>
      </c>
      <c r="J123" t="s">
        <v>373</v>
      </c>
      <c r="K123" t="s">
        <v>96</v>
      </c>
      <c r="L123" t="s">
        <v>97</v>
      </c>
      <c r="M123" t="s">
        <v>98</v>
      </c>
      <c r="N123" t="s">
        <v>124</v>
      </c>
      <c r="O123" t="s">
        <v>100</v>
      </c>
      <c r="P123" t="s">
        <v>161</v>
      </c>
      <c r="Q123" t="s">
        <v>162</v>
      </c>
      <c r="R123">
        <v>0</v>
      </c>
      <c r="S123">
        <v>0</v>
      </c>
      <c r="T123">
        <v>15.75</v>
      </c>
      <c r="U123">
        <v>19.25</v>
      </c>
      <c r="V123">
        <v>73.25</v>
      </c>
      <c r="W123">
        <v>26.25</v>
      </c>
      <c r="X123">
        <v>0</v>
      </c>
      <c r="Y123">
        <v>18</v>
      </c>
      <c r="Z123">
        <v>5</v>
      </c>
      <c r="AA123">
        <v>60</v>
      </c>
      <c r="AB123" t="s">
        <v>182</v>
      </c>
      <c r="AD123" t="s">
        <v>182</v>
      </c>
      <c r="AE123" t="s">
        <v>182</v>
      </c>
      <c r="AF123" t="s">
        <v>111</v>
      </c>
      <c r="AG123" t="s">
        <v>105</v>
      </c>
      <c r="AH123">
        <v>23</v>
      </c>
      <c r="AI123">
        <v>13</v>
      </c>
      <c r="AJ123">
        <v>15</v>
      </c>
      <c r="AK123">
        <v>21</v>
      </c>
      <c r="AL123">
        <v>0</v>
      </c>
      <c r="AM123">
        <v>0</v>
      </c>
      <c r="AN123">
        <v>0</v>
      </c>
      <c r="AO123">
        <v>0</v>
      </c>
      <c r="AP123" t="s">
        <v>106</v>
      </c>
      <c r="AQ123" t="s">
        <v>107</v>
      </c>
      <c r="AR123" t="s">
        <v>108</v>
      </c>
      <c r="AS123" t="s">
        <v>109</v>
      </c>
      <c r="AT123" t="s">
        <v>110</v>
      </c>
      <c r="AU123" t="s">
        <v>104</v>
      </c>
      <c r="AX123" t="s">
        <v>104</v>
      </c>
      <c r="AY123">
        <v>0</v>
      </c>
      <c r="AZ123">
        <v>0</v>
      </c>
      <c r="BA123">
        <v>4.5</v>
      </c>
      <c r="BC123">
        <v>0</v>
      </c>
      <c r="BD123">
        <v>75</v>
      </c>
      <c r="BE123" t="s">
        <v>392</v>
      </c>
      <c r="BI123" t="s">
        <v>112</v>
      </c>
      <c r="BJ123" t="s">
        <v>111</v>
      </c>
      <c r="BK123" t="s">
        <v>125</v>
      </c>
      <c r="BL123" t="str">
        <f>"https://www.hvlgroup.com/Products/Specs/"&amp;"H113805-PN"</f>
        <v>https://www.hvlgroup.com/Products/Specs/H113805-PN</v>
      </c>
      <c r="BM123" t="s">
        <v>393</v>
      </c>
      <c r="BN123" t="str">
        <f>"https://www.hvlgroup.com/Product/"&amp;"H113805-PN"</f>
        <v>https://www.hvlgroup.com/Product/H113805-PN</v>
      </c>
      <c r="BO123" t="s">
        <v>104</v>
      </c>
      <c r="BP123" t="s">
        <v>104</v>
      </c>
      <c r="BQ123" t="s">
        <v>115</v>
      </c>
      <c r="BR123" t="s">
        <v>116</v>
      </c>
      <c r="BS123" t="s">
        <v>375</v>
      </c>
      <c r="BT123">
        <v>0</v>
      </c>
      <c r="BV123" s="1">
        <v>42887</v>
      </c>
      <c r="BW123">
        <v>73.25</v>
      </c>
      <c r="BX123">
        <v>19.25</v>
      </c>
      <c r="BY123" t="s">
        <v>104</v>
      </c>
      <c r="BZ123">
        <v>0</v>
      </c>
      <c r="CA123">
        <v>0</v>
      </c>
      <c r="CB123">
        <v>0</v>
      </c>
      <c r="CC123">
        <v>0</v>
      </c>
      <c r="CD123">
        <v>1</v>
      </c>
      <c r="CE123">
        <v>29</v>
      </c>
      <c r="CF123" t="s">
        <v>90</v>
      </c>
      <c r="CG123" s="1">
        <v>43368</v>
      </c>
      <c r="CI123" t="s">
        <v>111</v>
      </c>
      <c r="CJ123" t="s">
        <v>118</v>
      </c>
      <c r="CK123" t="s">
        <v>111</v>
      </c>
      <c r="CL123" t="s">
        <v>119</v>
      </c>
      <c r="CM123" t="s">
        <v>104</v>
      </c>
    </row>
    <row r="124" spans="1:91" x14ac:dyDescent="0.25">
      <c r="A124" t="s">
        <v>89</v>
      </c>
      <c r="B124" t="s">
        <v>90</v>
      </c>
      <c r="C124" t="s">
        <v>395</v>
      </c>
      <c r="D124" t="s">
        <v>396</v>
      </c>
      <c r="E124" s="4">
        <v>806134832766</v>
      </c>
      <c r="F124" t="s">
        <v>134</v>
      </c>
      <c r="G124" s="4">
        <v>115</v>
      </c>
      <c r="H124" s="4">
        <v>230</v>
      </c>
      <c r="I124" t="s">
        <v>135</v>
      </c>
      <c r="J124" t="s">
        <v>397</v>
      </c>
      <c r="K124" t="s">
        <v>96</v>
      </c>
      <c r="L124" t="s">
        <v>97</v>
      </c>
      <c r="M124" t="s">
        <v>98</v>
      </c>
      <c r="N124" t="s">
        <v>99</v>
      </c>
      <c r="O124" t="s">
        <v>100</v>
      </c>
      <c r="P124" t="s">
        <v>161</v>
      </c>
      <c r="Q124" t="s">
        <v>162</v>
      </c>
      <c r="R124">
        <v>0</v>
      </c>
      <c r="S124">
        <v>0</v>
      </c>
      <c r="T124">
        <v>15.5</v>
      </c>
      <c r="U124">
        <v>19</v>
      </c>
      <c r="V124">
        <v>126</v>
      </c>
      <c r="W124">
        <v>6.75</v>
      </c>
      <c r="X124">
        <v>0</v>
      </c>
      <c r="Y124">
        <v>4</v>
      </c>
      <c r="Z124">
        <v>1</v>
      </c>
      <c r="AA124">
        <v>60</v>
      </c>
      <c r="AB124" t="s">
        <v>103</v>
      </c>
      <c r="AD124" t="s">
        <v>103</v>
      </c>
      <c r="AE124" t="s">
        <v>103</v>
      </c>
      <c r="AF124" t="s">
        <v>104</v>
      </c>
      <c r="AG124" t="s">
        <v>105</v>
      </c>
      <c r="AH124">
        <v>18</v>
      </c>
      <c r="AI124">
        <v>12</v>
      </c>
      <c r="AJ124">
        <v>10</v>
      </c>
      <c r="AK124">
        <v>5</v>
      </c>
      <c r="AL124">
        <v>0</v>
      </c>
      <c r="AM124">
        <v>0</v>
      </c>
      <c r="AN124">
        <v>0</v>
      </c>
      <c r="AO124">
        <v>0</v>
      </c>
      <c r="AP124" t="s">
        <v>106</v>
      </c>
      <c r="AQ124" t="s">
        <v>107</v>
      </c>
      <c r="AR124" t="s">
        <v>108</v>
      </c>
      <c r="AS124" t="s">
        <v>109</v>
      </c>
      <c r="AT124" t="s">
        <v>110</v>
      </c>
      <c r="AU124" t="s">
        <v>104</v>
      </c>
      <c r="AX124" t="s">
        <v>104</v>
      </c>
      <c r="AY124">
        <v>0</v>
      </c>
      <c r="AZ124">
        <v>0</v>
      </c>
      <c r="BA124">
        <v>4.5</v>
      </c>
      <c r="BC124">
        <v>0</v>
      </c>
      <c r="BD124">
        <v>110</v>
      </c>
      <c r="BE124" t="s">
        <v>136</v>
      </c>
      <c r="BI124" t="s">
        <v>112</v>
      </c>
      <c r="BJ124" t="s">
        <v>111</v>
      </c>
      <c r="BK124" t="s">
        <v>113</v>
      </c>
      <c r="BL124" t="str">
        <f>"https://www.hvlgroup.com/Products/Specs/"&amp;"H114701A-AGB"</f>
        <v>https://www.hvlgroup.com/Products/Specs/H114701A-AGB</v>
      </c>
      <c r="BM124" t="s">
        <v>398</v>
      </c>
      <c r="BN124" t="str">
        <f>"https://www.hvlgroup.com/Product/"&amp;"H114701A-AGB"</f>
        <v>https://www.hvlgroup.com/Product/H114701A-AGB</v>
      </c>
      <c r="BO124" t="s">
        <v>104</v>
      </c>
      <c r="BP124" t="s">
        <v>104</v>
      </c>
      <c r="BQ124" t="s">
        <v>399</v>
      </c>
      <c r="BR124" t="s">
        <v>116</v>
      </c>
      <c r="BS124" t="s">
        <v>400</v>
      </c>
      <c r="BT124">
        <v>7.5</v>
      </c>
      <c r="BV124" s="1">
        <v>42887</v>
      </c>
      <c r="BW124">
        <v>126</v>
      </c>
      <c r="BX124">
        <v>19</v>
      </c>
      <c r="BY124" t="s">
        <v>104</v>
      </c>
      <c r="BZ124">
        <v>0</v>
      </c>
      <c r="CA124">
        <v>0</v>
      </c>
      <c r="CB124">
        <v>0</v>
      </c>
      <c r="CC124">
        <v>0</v>
      </c>
      <c r="CD124">
        <v>1</v>
      </c>
      <c r="CE124">
        <v>79</v>
      </c>
      <c r="CF124" t="s">
        <v>90</v>
      </c>
      <c r="CI124" t="s">
        <v>111</v>
      </c>
      <c r="CJ124" t="s">
        <v>118</v>
      </c>
      <c r="CK124" t="s">
        <v>111</v>
      </c>
      <c r="CL124" t="s">
        <v>119</v>
      </c>
      <c r="CM124" t="s">
        <v>104</v>
      </c>
    </row>
    <row r="125" spans="1:91" x14ac:dyDescent="0.25">
      <c r="A125" t="s">
        <v>89</v>
      </c>
      <c r="B125" t="s">
        <v>90</v>
      </c>
      <c r="C125" t="s">
        <v>401</v>
      </c>
      <c r="D125" t="s">
        <v>396</v>
      </c>
      <c r="E125" s="4">
        <v>806134832773</v>
      </c>
      <c r="F125" t="s">
        <v>134</v>
      </c>
      <c r="G125" s="4">
        <v>115</v>
      </c>
      <c r="H125" s="4">
        <v>230</v>
      </c>
      <c r="I125" t="s">
        <v>135</v>
      </c>
      <c r="J125" t="s">
        <v>397</v>
      </c>
      <c r="K125" t="s">
        <v>96</v>
      </c>
      <c r="L125" t="s">
        <v>97</v>
      </c>
      <c r="M125" t="s">
        <v>98</v>
      </c>
      <c r="N125" t="s">
        <v>124</v>
      </c>
      <c r="O125" t="s">
        <v>100</v>
      </c>
      <c r="P125" t="s">
        <v>161</v>
      </c>
      <c r="Q125" t="s">
        <v>162</v>
      </c>
      <c r="R125">
        <v>0</v>
      </c>
      <c r="S125">
        <v>0</v>
      </c>
      <c r="T125">
        <v>15.5</v>
      </c>
      <c r="U125">
        <v>19</v>
      </c>
      <c r="V125">
        <v>126</v>
      </c>
      <c r="W125">
        <v>6.75</v>
      </c>
      <c r="X125">
        <v>0</v>
      </c>
      <c r="Y125">
        <v>4</v>
      </c>
      <c r="Z125">
        <v>1</v>
      </c>
      <c r="AA125">
        <v>60</v>
      </c>
      <c r="AB125" t="s">
        <v>103</v>
      </c>
      <c r="AD125" t="s">
        <v>103</v>
      </c>
      <c r="AE125" t="s">
        <v>103</v>
      </c>
      <c r="AF125" t="s">
        <v>104</v>
      </c>
      <c r="AG125" t="s">
        <v>105</v>
      </c>
      <c r="AH125">
        <v>18</v>
      </c>
      <c r="AI125">
        <v>12</v>
      </c>
      <c r="AJ125">
        <v>10</v>
      </c>
      <c r="AK125">
        <v>5</v>
      </c>
      <c r="AL125">
        <v>0</v>
      </c>
      <c r="AM125">
        <v>0</v>
      </c>
      <c r="AN125">
        <v>0</v>
      </c>
      <c r="AO125">
        <v>0</v>
      </c>
      <c r="AP125" t="s">
        <v>106</v>
      </c>
      <c r="AQ125" t="s">
        <v>107</v>
      </c>
      <c r="AR125" t="s">
        <v>108</v>
      </c>
      <c r="AS125" t="s">
        <v>109</v>
      </c>
      <c r="AT125" t="s">
        <v>110</v>
      </c>
      <c r="AU125" t="s">
        <v>104</v>
      </c>
      <c r="AX125" t="s">
        <v>104</v>
      </c>
      <c r="AY125">
        <v>0</v>
      </c>
      <c r="AZ125">
        <v>0</v>
      </c>
      <c r="BA125">
        <v>4.5</v>
      </c>
      <c r="BC125">
        <v>0</v>
      </c>
      <c r="BD125">
        <v>110</v>
      </c>
      <c r="BE125" t="s">
        <v>136</v>
      </c>
      <c r="BI125" t="s">
        <v>112</v>
      </c>
      <c r="BJ125" t="s">
        <v>111</v>
      </c>
      <c r="BK125" t="s">
        <v>125</v>
      </c>
      <c r="BL125" t="str">
        <f>"https://www.hvlgroup.com/Products/Specs/"&amp;"H114701A-PN"</f>
        <v>https://www.hvlgroup.com/Products/Specs/H114701A-PN</v>
      </c>
      <c r="BM125" t="s">
        <v>398</v>
      </c>
      <c r="BN125" t="str">
        <f>"https://www.hvlgroup.com/Product/"&amp;"H114701A-PN"</f>
        <v>https://www.hvlgroup.com/Product/H114701A-PN</v>
      </c>
      <c r="BO125" t="s">
        <v>104</v>
      </c>
      <c r="BP125" t="s">
        <v>104</v>
      </c>
      <c r="BQ125" t="s">
        <v>399</v>
      </c>
      <c r="BR125" t="s">
        <v>116</v>
      </c>
      <c r="BS125" t="s">
        <v>400</v>
      </c>
      <c r="BT125">
        <v>7.5</v>
      </c>
      <c r="BV125" s="1">
        <v>42887</v>
      </c>
      <c r="BW125">
        <v>126</v>
      </c>
      <c r="BX125">
        <v>19</v>
      </c>
      <c r="BY125" t="s">
        <v>104</v>
      </c>
      <c r="BZ125">
        <v>0</v>
      </c>
      <c r="CA125">
        <v>0</v>
      </c>
      <c r="CB125">
        <v>0</v>
      </c>
      <c r="CC125">
        <v>0</v>
      </c>
      <c r="CD125">
        <v>1</v>
      </c>
      <c r="CE125">
        <v>79</v>
      </c>
      <c r="CF125" t="s">
        <v>90</v>
      </c>
      <c r="CI125" t="s">
        <v>111</v>
      </c>
      <c r="CJ125" t="s">
        <v>118</v>
      </c>
      <c r="CK125" t="s">
        <v>111</v>
      </c>
      <c r="CL125" t="s">
        <v>119</v>
      </c>
      <c r="CM125" t="s">
        <v>104</v>
      </c>
    </row>
    <row r="126" spans="1:91" x14ac:dyDescent="0.25">
      <c r="A126" t="s">
        <v>89</v>
      </c>
      <c r="B126" t="s">
        <v>90</v>
      </c>
      <c r="C126" t="s">
        <v>402</v>
      </c>
      <c r="D126" t="s">
        <v>396</v>
      </c>
      <c r="E126" s="4">
        <v>806134832780</v>
      </c>
      <c r="F126" t="s">
        <v>134</v>
      </c>
      <c r="G126" s="4">
        <v>115</v>
      </c>
      <c r="I126" t="s">
        <v>135</v>
      </c>
      <c r="J126" t="s">
        <v>397</v>
      </c>
      <c r="K126" t="s">
        <v>96</v>
      </c>
      <c r="L126" t="s">
        <v>97</v>
      </c>
      <c r="M126" t="s">
        <v>98</v>
      </c>
      <c r="N126" t="s">
        <v>151</v>
      </c>
      <c r="O126" t="s">
        <v>100</v>
      </c>
      <c r="P126" t="s">
        <v>161</v>
      </c>
      <c r="Q126" t="s">
        <v>162</v>
      </c>
      <c r="R126">
        <v>0</v>
      </c>
      <c r="S126">
        <v>0</v>
      </c>
      <c r="T126">
        <v>15.5</v>
      </c>
      <c r="U126">
        <v>19</v>
      </c>
      <c r="V126">
        <v>126</v>
      </c>
      <c r="W126">
        <v>6.75</v>
      </c>
      <c r="X126">
        <v>0</v>
      </c>
      <c r="Y126">
        <v>4</v>
      </c>
      <c r="Z126">
        <v>1</v>
      </c>
      <c r="AA126">
        <v>60</v>
      </c>
      <c r="AB126" t="s">
        <v>103</v>
      </c>
      <c r="AD126" t="s">
        <v>103</v>
      </c>
      <c r="AE126" t="s">
        <v>103</v>
      </c>
      <c r="AF126" t="s">
        <v>104</v>
      </c>
      <c r="AG126" t="s">
        <v>105</v>
      </c>
      <c r="AH126">
        <v>18</v>
      </c>
      <c r="AI126">
        <v>12</v>
      </c>
      <c r="AJ126">
        <v>10</v>
      </c>
      <c r="AK126">
        <v>5</v>
      </c>
      <c r="AL126">
        <v>0</v>
      </c>
      <c r="AM126">
        <v>0</v>
      </c>
      <c r="AN126">
        <v>0</v>
      </c>
      <c r="AO126">
        <v>0</v>
      </c>
      <c r="AP126" t="s">
        <v>106</v>
      </c>
      <c r="AQ126" t="s">
        <v>107</v>
      </c>
      <c r="AR126" t="s">
        <v>108</v>
      </c>
      <c r="AS126" t="s">
        <v>109</v>
      </c>
      <c r="AT126" t="s">
        <v>110</v>
      </c>
      <c r="AU126" t="s">
        <v>104</v>
      </c>
      <c r="AX126" t="s">
        <v>104</v>
      </c>
      <c r="AY126">
        <v>0</v>
      </c>
      <c r="AZ126">
        <v>0</v>
      </c>
      <c r="BA126">
        <v>4.5</v>
      </c>
      <c r="BC126">
        <v>0</v>
      </c>
      <c r="BD126">
        <v>110</v>
      </c>
      <c r="BE126" t="s">
        <v>136</v>
      </c>
      <c r="BI126" t="s">
        <v>112</v>
      </c>
      <c r="BJ126" t="s">
        <v>111</v>
      </c>
      <c r="BK126" t="s">
        <v>152</v>
      </c>
      <c r="BL126" t="str">
        <f>"https://www.hvlgroup.com/Products/Specs/"&amp;"H114701A-POC"</f>
        <v>https://www.hvlgroup.com/Products/Specs/H114701A-POC</v>
      </c>
      <c r="BM126" t="s">
        <v>398</v>
      </c>
      <c r="BN126" t="str">
        <f>"https://www.hvlgroup.com/Product/"&amp;"H114701A-POC"</f>
        <v>https://www.hvlgroup.com/Product/H114701A-POC</v>
      </c>
      <c r="BO126" t="s">
        <v>104</v>
      </c>
      <c r="BP126" t="s">
        <v>104</v>
      </c>
      <c r="BQ126" t="s">
        <v>399</v>
      </c>
      <c r="BR126" t="s">
        <v>116</v>
      </c>
      <c r="BS126" t="s">
        <v>400</v>
      </c>
      <c r="BT126">
        <v>7.5</v>
      </c>
      <c r="BV126" s="1">
        <v>42887</v>
      </c>
      <c r="BW126">
        <v>126</v>
      </c>
      <c r="BX126">
        <v>19</v>
      </c>
      <c r="BY126" t="s">
        <v>104</v>
      </c>
      <c r="BZ126">
        <v>0</v>
      </c>
      <c r="CA126">
        <v>0</v>
      </c>
      <c r="CB126">
        <v>0</v>
      </c>
      <c r="CC126">
        <v>0</v>
      </c>
      <c r="CD126">
        <v>1</v>
      </c>
      <c r="CE126">
        <v>79</v>
      </c>
      <c r="CF126" t="s">
        <v>90</v>
      </c>
      <c r="CG126" s="1">
        <v>43709</v>
      </c>
      <c r="CI126" t="s">
        <v>111</v>
      </c>
      <c r="CJ126" t="s">
        <v>118</v>
      </c>
      <c r="CK126" t="s">
        <v>111</v>
      </c>
      <c r="CL126" t="s">
        <v>119</v>
      </c>
      <c r="CM126" t="s">
        <v>104</v>
      </c>
    </row>
    <row r="127" spans="1:91" x14ac:dyDescent="0.25">
      <c r="A127" t="s">
        <v>89</v>
      </c>
      <c r="B127" t="s">
        <v>90</v>
      </c>
      <c r="C127" t="s">
        <v>403</v>
      </c>
      <c r="D127" t="s">
        <v>404</v>
      </c>
      <c r="E127" s="4">
        <v>806134832797</v>
      </c>
      <c r="F127" t="s">
        <v>134</v>
      </c>
      <c r="G127" s="4">
        <v>169</v>
      </c>
      <c r="H127" s="4">
        <v>338</v>
      </c>
      <c r="I127" t="s">
        <v>135</v>
      </c>
      <c r="J127" t="s">
        <v>397</v>
      </c>
      <c r="K127" t="s">
        <v>96</v>
      </c>
      <c r="L127" t="s">
        <v>97</v>
      </c>
      <c r="M127" t="s">
        <v>98</v>
      </c>
      <c r="N127" t="s">
        <v>99</v>
      </c>
      <c r="O127" t="s">
        <v>100</v>
      </c>
      <c r="P127" t="s">
        <v>161</v>
      </c>
      <c r="Q127" t="s">
        <v>162</v>
      </c>
      <c r="R127">
        <v>0</v>
      </c>
      <c r="S127">
        <v>0</v>
      </c>
      <c r="T127">
        <v>22.25</v>
      </c>
      <c r="U127">
        <v>25.75</v>
      </c>
      <c r="V127">
        <v>129.75</v>
      </c>
      <c r="W127">
        <v>10.5</v>
      </c>
      <c r="X127">
        <v>0</v>
      </c>
      <c r="Y127">
        <v>6</v>
      </c>
      <c r="Z127">
        <v>1</v>
      </c>
      <c r="AA127">
        <v>60</v>
      </c>
      <c r="AB127" t="s">
        <v>103</v>
      </c>
      <c r="AD127" t="s">
        <v>103</v>
      </c>
      <c r="AE127" t="s">
        <v>103</v>
      </c>
      <c r="AF127" t="s">
        <v>104</v>
      </c>
      <c r="AG127" t="s">
        <v>105</v>
      </c>
      <c r="AH127">
        <v>21</v>
      </c>
      <c r="AI127">
        <v>16</v>
      </c>
      <c r="AJ127">
        <v>13</v>
      </c>
      <c r="AK127">
        <v>8</v>
      </c>
      <c r="AL127">
        <v>0</v>
      </c>
      <c r="AM127">
        <v>0</v>
      </c>
      <c r="AN127">
        <v>0</v>
      </c>
      <c r="AO127">
        <v>0</v>
      </c>
      <c r="AP127" t="s">
        <v>106</v>
      </c>
      <c r="AQ127" t="s">
        <v>107</v>
      </c>
      <c r="AR127" t="s">
        <v>108</v>
      </c>
      <c r="AS127" t="s">
        <v>109</v>
      </c>
      <c r="AT127" t="s">
        <v>110</v>
      </c>
      <c r="AU127" t="s">
        <v>104</v>
      </c>
      <c r="AX127" t="s">
        <v>104</v>
      </c>
      <c r="AY127">
        <v>0</v>
      </c>
      <c r="AZ127">
        <v>0</v>
      </c>
      <c r="BA127">
        <v>4.5</v>
      </c>
      <c r="BC127">
        <v>0</v>
      </c>
      <c r="BD127">
        <v>107</v>
      </c>
      <c r="BE127" t="s">
        <v>136</v>
      </c>
      <c r="BI127" t="s">
        <v>112</v>
      </c>
      <c r="BJ127" t="s">
        <v>111</v>
      </c>
      <c r="BK127" t="s">
        <v>113</v>
      </c>
      <c r="BL127" t="str">
        <f>"https://www.hvlgroup.com/Products/Specs/"&amp;"H114701B-AGB"</f>
        <v>https://www.hvlgroup.com/Products/Specs/H114701B-AGB</v>
      </c>
      <c r="BM127" t="s">
        <v>398</v>
      </c>
      <c r="BN127" t="str">
        <f>"https://www.hvlgroup.com/Product/"&amp;"H114701B-AGB"</f>
        <v>https://www.hvlgroup.com/Product/H114701B-AGB</v>
      </c>
      <c r="BO127" t="s">
        <v>104</v>
      </c>
      <c r="BP127" t="s">
        <v>104</v>
      </c>
      <c r="BQ127" t="s">
        <v>399</v>
      </c>
      <c r="BR127" t="s">
        <v>116</v>
      </c>
      <c r="BS127" t="s">
        <v>405</v>
      </c>
      <c r="BT127">
        <v>10.5</v>
      </c>
      <c r="BV127" s="1">
        <v>42887</v>
      </c>
      <c r="BW127">
        <v>129.75</v>
      </c>
      <c r="BX127">
        <v>25.75</v>
      </c>
      <c r="BY127" t="s">
        <v>104</v>
      </c>
      <c r="BZ127">
        <v>0</v>
      </c>
      <c r="CA127">
        <v>0</v>
      </c>
      <c r="CB127">
        <v>0</v>
      </c>
      <c r="CC127">
        <v>0</v>
      </c>
      <c r="CD127">
        <v>1</v>
      </c>
      <c r="CE127">
        <v>79</v>
      </c>
      <c r="CF127" t="s">
        <v>90</v>
      </c>
      <c r="CI127" t="s">
        <v>111</v>
      </c>
      <c r="CJ127" t="s">
        <v>118</v>
      </c>
      <c r="CK127" t="s">
        <v>111</v>
      </c>
      <c r="CL127" t="s">
        <v>119</v>
      </c>
      <c r="CM127" t="s">
        <v>104</v>
      </c>
    </row>
    <row r="128" spans="1:91" x14ac:dyDescent="0.25">
      <c r="A128" t="s">
        <v>89</v>
      </c>
      <c r="B128" t="s">
        <v>90</v>
      </c>
      <c r="C128" t="s">
        <v>406</v>
      </c>
      <c r="D128" t="s">
        <v>404</v>
      </c>
      <c r="E128" s="4">
        <v>806134832803</v>
      </c>
      <c r="F128" t="s">
        <v>134</v>
      </c>
      <c r="G128" s="4">
        <v>169</v>
      </c>
      <c r="H128" s="4">
        <v>338</v>
      </c>
      <c r="I128" t="s">
        <v>135</v>
      </c>
      <c r="J128" t="s">
        <v>397</v>
      </c>
      <c r="K128" t="s">
        <v>96</v>
      </c>
      <c r="L128" t="s">
        <v>97</v>
      </c>
      <c r="M128" t="s">
        <v>98</v>
      </c>
      <c r="N128" t="s">
        <v>124</v>
      </c>
      <c r="O128" t="s">
        <v>100</v>
      </c>
      <c r="P128" t="s">
        <v>161</v>
      </c>
      <c r="Q128" t="s">
        <v>162</v>
      </c>
      <c r="R128">
        <v>0</v>
      </c>
      <c r="S128">
        <v>0</v>
      </c>
      <c r="T128">
        <v>22.25</v>
      </c>
      <c r="U128">
        <v>25.75</v>
      </c>
      <c r="V128">
        <v>129.75</v>
      </c>
      <c r="W128">
        <v>10.5</v>
      </c>
      <c r="X128">
        <v>0</v>
      </c>
      <c r="Y128">
        <v>6</v>
      </c>
      <c r="Z128">
        <v>1</v>
      </c>
      <c r="AA128">
        <v>60</v>
      </c>
      <c r="AB128" t="s">
        <v>103</v>
      </c>
      <c r="AD128" t="s">
        <v>103</v>
      </c>
      <c r="AE128" t="s">
        <v>103</v>
      </c>
      <c r="AF128" t="s">
        <v>104</v>
      </c>
      <c r="AG128" t="s">
        <v>105</v>
      </c>
      <c r="AH128">
        <v>21</v>
      </c>
      <c r="AI128">
        <v>16</v>
      </c>
      <c r="AJ128">
        <v>13</v>
      </c>
      <c r="AK128">
        <v>8</v>
      </c>
      <c r="AL128">
        <v>0</v>
      </c>
      <c r="AM128">
        <v>0</v>
      </c>
      <c r="AN128">
        <v>0</v>
      </c>
      <c r="AO128">
        <v>0</v>
      </c>
      <c r="AP128" t="s">
        <v>106</v>
      </c>
      <c r="AQ128" t="s">
        <v>107</v>
      </c>
      <c r="AR128" t="s">
        <v>108</v>
      </c>
      <c r="AS128" t="s">
        <v>109</v>
      </c>
      <c r="AT128" t="s">
        <v>110</v>
      </c>
      <c r="AU128" t="s">
        <v>104</v>
      </c>
      <c r="AX128" t="s">
        <v>104</v>
      </c>
      <c r="AY128">
        <v>0</v>
      </c>
      <c r="AZ128">
        <v>0</v>
      </c>
      <c r="BA128">
        <v>4.5</v>
      </c>
      <c r="BC128">
        <v>0</v>
      </c>
      <c r="BD128">
        <v>107</v>
      </c>
      <c r="BE128" t="s">
        <v>136</v>
      </c>
      <c r="BI128" t="s">
        <v>112</v>
      </c>
      <c r="BJ128" t="s">
        <v>111</v>
      </c>
      <c r="BK128" t="s">
        <v>125</v>
      </c>
      <c r="BL128" t="str">
        <f>"https://www.hvlgroup.com/Products/Specs/"&amp;"H114701B-PN"</f>
        <v>https://www.hvlgroup.com/Products/Specs/H114701B-PN</v>
      </c>
      <c r="BM128" t="s">
        <v>398</v>
      </c>
      <c r="BN128" t="str">
        <f>"https://www.hvlgroup.com/Product/"&amp;"H114701B-PN"</f>
        <v>https://www.hvlgroup.com/Product/H114701B-PN</v>
      </c>
      <c r="BO128" t="s">
        <v>104</v>
      </c>
      <c r="BP128" t="s">
        <v>104</v>
      </c>
      <c r="BQ128" t="s">
        <v>399</v>
      </c>
      <c r="BR128" t="s">
        <v>116</v>
      </c>
      <c r="BS128" t="s">
        <v>405</v>
      </c>
      <c r="BT128">
        <v>10.5</v>
      </c>
      <c r="BV128" s="1">
        <v>42887</v>
      </c>
      <c r="BW128">
        <v>129.75</v>
      </c>
      <c r="BX128">
        <v>25.75</v>
      </c>
      <c r="BY128" t="s">
        <v>104</v>
      </c>
      <c r="BZ128">
        <v>0</v>
      </c>
      <c r="CA128">
        <v>0</v>
      </c>
      <c r="CB128">
        <v>0</v>
      </c>
      <c r="CC128">
        <v>0</v>
      </c>
      <c r="CD128">
        <v>1</v>
      </c>
      <c r="CE128">
        <v>79</v>
      </c>
      <c r="CF128" t="s">
        <v>90</v>
      </c>
      <c r="CI128" t="s">
        <v>111</v>
      </c>
      <c r="CJ128" t="s">
        <v>118</v>
      </c>
      <c r="CK128" t="s">
        <v>111</v>
      </c>
      <c r="CL128" t="s">
        <v>119</v>
      </c>
      <c r="CM128" t="s">
        <v>104</v>
      </c>
    </row>
    <row r="129" spans="1:91" x14ac:dyDescent="0.25">
      <c r="A129" t="s">
        <v>89</v>
      </c>
      <c r="B129" t="s">
        <v>90</v>
      </c>
      <c r="C129" t="s">
        <v>407</v>
      </c>
      <c r="D129" t="s">
        <v>404</v>
      </c>
      <c r="E129" s="4">
        <v>806134832810</v>
      </c>
      <c r="F129" t="s">
        <v>134</v>
      </c>
      <c r="G129" s="4">
        <v>169</v>
      </c>
      <c r="I129" t="s">
        <v>135</v>
      </c>
      <c r="J129" t="s">
        <v>397</v>
      </c>
      <c r="K129" t="s">
        <v>96</v>
      </c>
      <c r="L129" t="s">
        <v>97</v>
      </c>
      <c r="M129" t="s">
        <v>98</v>
      </c>
      <c r="N129" t="s">
        <v>151</v>
      </c>
      <c r="O129" t="s">
        <v>100</v>
      </c>
      <c r="P129" t="s">
        <v>161</v>
      </c>
      <c r="Q129" t="s">
        <v>162</v>
      </c>
      <c r="R129">
        <v>0</v>
      </c>
      <c r="S129">
        <v>0</v>
      </c>
      <c r="T129">
        <v>22.25</v>
      </c>
      <c r="U129">
        <v>25.75</v>
      </c>
      <c r="V129">
        <v>129.75</v>
      </c>
      <c r="W129">
        <v>10.5</v>
      </c>
      <c r="X129">
        <v>0</v>
      </c>
      <c r="Y129">
        <v>6</v>
      </c>
      <c r="Z129">
        <v>1</v>
      </c>
      <c r="AA129">
        <v>60</v>
      </c>
      <c r="AB129" t="s">
        <v>103</v>
      </c>
      <c r="AD129" t="s">
        <v>103</v>
      </c>
      <c r="AE129" t="s">
        <v>103</v>
      </c>
      <c r="AF129" t="s">
        <v>104</v>
      </c>
      <c r="AG129" t="s">
        <v>105</v>
      </c>
      <c r="AH129">
        <v>21</v>
      </c>
      <c r="AI129">
        <v>16</v>
      </c>
      <c r="AJ129">
        <v>13</v>
      </c>
      <c r="AK129">
        <v>8</v>
      </c>
      <c r="AL129">
        <v>0</v>
      </c>
      <c r="AM129">
        <v>0</v>
      </c>
      <c r="AN129">
        <v>0</v>
      </c>
      <c r="AO129">
        <v>0</v>
      </c>
      <c r="AP129" t="s">
        <v>106</v>
      </c>
      <c r="AQ129" t="s">
        <v>107</v>
      </c>
      <c r="AR129" t="s">
        <v>108</v>
      </c>
      <c r="AS129" t="s">
        <v>109</v>
      </c>
      <c r="AT129" t="s">
        <v>110</v>
      </c>
      <c r="AU129" t="s">
        <v>104</v>
      </c>
      <c r="AX129" t="s">
        <v>104</v>
      </c>
      <c r="AY129">
        <v>0</v>
      </c>
      <c r="AZ129">
        <v>0</v>
      </c>
      <c r="BA129">
        <v>4.5</v>
      </c>
      <c r="BC129">
        <v>0</v>
      </c>
      <c r="BD129">
        <v>107</v>
      </c>
      <c r="BE129" t="s">
        <v>136</v>
      </c>
      <c r="BI129" t="s">
        <v>112</v>
      </c>
      <c r="BJ129" t="s">
        <v>111</v>
      </c>
      <c r="BK129" t="s">
        <v>152</v>
      </c>
      <c r="BL129" t="str">
        <f>"https://www.hvlgroup.com/Products/Specs/"&amp;"H114701B-POC"</f>
        <v>https://www.hvlgroup.com/Products/Specs/H114701B-POC</v>
      </c>
      <c r="BM129" t="s">
        <v>398</v>
      </c>
      <c r="BN129" t="str">
        <f>"https://www.hvlgroup.com/Product/"&amp;"H114701B-POC"</f>
        <v>https://www.hvlgroup.com/Product/H114701B-POC</v>
      </c>
      <c r="BO129" t="s">
        <v>104</v>
      </c>
      <c r="BP129" t="s">
        <v>104</v>
      </c>
      <c r="BQ129" t="s">
        <v>399</v>
      </c>
      <c r="BR129" t="s">
        <v>116</v>
      </c>
      <c r="BS129" t="s">
        <v>405</v>
      </c>
      <c r="BT129">
        <v>10.5</v>
      </c>
      <c r="BV129" s="1">
        <v>42887</v>
      </c>
      <c r="BW129">
        <v>129.75</v>
      </c>
      <c r="BX129">
        <v>25.75</v>
      </c>
      <c r="BY129" t="s">
        <v>104</v>
      </c>
      <c r="BZ129">
        <v>0</v>
      </c>
      <c r="CA129">
        <v>0</v>
      </c>
      <c r="CB129">
        <v>0</v>
      </c>
      <c r="CC129">
        <v>0</v>
      </c>
      <c r="CD129">
        <v>1</v>
      </c>
      <c r="CE129">
        <v>79</v>
      </c>
      <c r="CF129" t="s">
        <v>90</v>
      </c>
      <c r="CG129" s="1">
        <v>43709</v>
      </c>
      <c r="CI129" t="s">
        <v>111</v>
      </c>
      <c r="CJ129" t="s">
        <v>118</v>
      </c>
      <c r="CK129" t="s">
        <v>111</v>
      </c>
      <c r="CL129" t="s">
        <v>119</v>
      </c>
      <c r="CM129" t="s">
        <v>104</v>
      </c>
    </row>
    <row r="130" spans="1:91" x14ac:dyDescent="0.25">
      <c r="A130" t="s">
        <v>89</v>
      </c>
      <c r="B130" t="s">
        <v>90</v>
      </c>
      <c r="C130" t="s">
        <v>408</v>
      </c>
      <c r="D130" t="s">
        <v>409</v>
      </c>
      <c r="E130" s="4">
        <v>806134832827</v>
      </c>
      <c r="F130" t="s">
        <v>134</v>
      </c>
      <c r="G130" s="4">
        <v>115</v>
      </c>
      <c r="H130" s="4">
        <v>230</v>
      </c>
      <c r="I130" t="s">
        <v>135</v>
      </c>
      <c r="J130" t="s">
        <v>397</v>
      </c>
      <c r="K130" t="s">
        <v>96</v>
      </c>
      <c r="L130" t="s">
        <v>97</v>
      </c>
      <c r="M130" t="s">
        <v>98</v>
      </c>
      <c r="N130" t="s">
        <v>99</v>
      </c>
      <c r="O130" t="s">
        <v>100</v>
      </c>
      <c r="P130" t="s">
        <v>161</v>
      </c>
      <c r="Q130" t="s">
        <v>162</v>
      </c>
      <c r="R130">
        <v>0</v>
      </c>
      <c r="S130">
        <v>0</v>
      </c>
      <c r="T130">
        <v>12.75</v>
      </c>
      <c r="U130">
        <v>16.25</v>
      </c>
      <c r="V130">
        <v>123.25</v>
      </c>
      <c r="W130">
        <v>8.5</v>
      </c>
      <c r="X130">
        <v>0</v>
      </c>
      <c r="Y130">
        <v>4</v>
      </c>
      <c r="Z130">
        <v>1</v>
      </c>
      <c r="AA130">
        <v>60</v>
      </c>
      <c r="AB130" t="s">
        <v>103</v>
      </c>
      <c r="AD130" t="s">
        <v>103</v>
      </c>
      <c r="AE130" t="s">
        <v>103</v>
      </c>
      <c r="AF130" t="s">
        <v>104</v>
      </c>
      <c r="AG130" t="s">
        <v>105</v>
      </c>
      <c r="AH130">
        <v>19</v>
      </c>
      <c r="AI130">
        <v>13</v>
      </c>
      <c r="AJ130">
        <v>8</v>
      </c>
      <c r="AK130">
        <v>5</v>
      </c>
      <c r="AL130">
        <v>0</v>
      </c>
      <c r="AM130">
        <v>0</v>
      </c>
      <c r="AN130">
        <v>0</v>
      </c>
      <c r="AO130">
        <v>0</v>
      </c>
      <c r="AP130" t="s">
        <v>106</v>
      </c>
      <c r="AQ130" t="s">
        <v>107</v>
      </c>
      <c r="AR130" t="s">
        <v>108</v>
      </c>
      <c r="AS130" t="s">
        <v>109</v>
      </c>
      <c r="AT130" t="s">
        <v>110</v>
      </c>
      <c r="AU130" t="s">
        <v>104</v>
      </c>
      <c r="AX130" t="s">
        <v>104</v>
      </c>
      <c r="AY130">
        <v>0</v>
      </c>
      <c r="AZ130">
        <v>0</v>
      </c>
      <c r="BA130">
        <v>4.75</v>
      </c>
      <c r="BC130">
        <v>0</v>
      </c>
      <c r="BD130">
        <v>110</v>
      </c>
      <c r="BI130" t="s">
        <v>112</v>
      </c>
      <c r="BJ130" t="s">
        <v>111</v>
      </c>
      <c r="BK130" t="s">
        <v>113</v>
      </c>
      <c r="BL130" t="str">
        <f>"https://www.hvlgroup.com/Products/Specs/"&amp;"H114701C-AGB"</f>
        <v>https://www.hvlgroup.com/Products/Specs/H114701C-AGB</v>
      </c>
      <c r="BM130" t="s">
        <v>398</v>
      </c>
      <c r="BN130" t="str">
        <f>"https://www.hvlgroup.com/Product/"&amp;"H114701C-AGB"</f>
        <v>https://www.hvlgroup.com/Product/H114701C-AGB</v>
      </c>
      <c r="BO130" t="s">
        <v>104</v>
      </c>
      <c r="BP130" t="s">
        <v>104</v>
      </c>
      <c r="BQ130" t="s">
        <v>399</v>
      </c>
      <c r="BR130" t="s">
        <v>116</v>
      </c>
      <c r="BS130" t="s">
        <v>410</v>
      </c>
      <c r="BT130">
        <v>4.5</v>
      </c>
      <c r="BV130" s="1">
        <v>42887</v>
      </c>
      <c r="BW130">
        <v>123.25</v>
      </c>
      <c r="BX130">
        <v>16.25</v>
      </c>
      <c r="BY130" t="s">
        <v>104</v>
      </c>
      <c r="BZ130">
        <v>0</v>
      </c>
      <c r="CA130">
        <v>0</v>
      </c>
      <c r="CB130">
        <v>0</v>
      </c>
      <c r="CC130">
        <v>0</v>
      </c>
      <c r="CD130">
        <v>1</v>
      </c>
      <c r="CE130">
        <v>78</v>
      </c>
      <c r="CF130" t="s">
        <v>90</v>
      </c>
      <c r="CI130" t="s">
        <v>111</v>
      </c>
      <c r="CJ130" t="s">
        <v>118</v>
      </c>
      <c r="CK130" t="s">
        <v>111</v>
      </c>
      <c r="CL130" t="s">
        <v>119</v>
      </c>
      <c r="CM130" t="s">
        <v>104</v>
      </c>
    </row>
    <row r="131" spans="1:91" x14ac:dyDescent="0.25">
      <c r="A131" t="s">
        <v>89</v>
      </c>
      <c r="B131" t="s">
        <v>90</v>
      </c>
      <c r="C131" t="s">
        <v>411</v>
      </c>
      <c r="D131" t="s">
        <v>409</v>
      </c>
      <c r="E131" s="4">
        <v>806134832834</v>
      </c>
      <c r="F131" t="s">
        <v>134</v>
      </c>
      <c r="G131" s="4">
        <v>115</v>
      </c>
      <c r="H131" s="4">
        <v>230</v>
      </c>
      <c r="I131" t="s">
        <v>135</v>
      </c>
      <c r="J131" t="s">
        <v>397</v>
      </c>
      <c r="K131" t="s">
        <v>96</v>
      </c>
      <c r="L131" t="s">
        <v>97</v>
      </c>
      <c r="M131" t="s">
        <v>98</v>
      </c>
      <c r="N131" t="s">
        <v>124</v>
      </c>
      <c r="O131" t="s">
        <v>100</v>
      </c>
      <c r="P131" t="s">
        <v>161</v>
      </c>
      <c r="Q131" t="s">
        <v>162</v>
      </c>
      <c r="R131">
        <v>0</v>
      </c>
      <c r="S131">
        <v>0</v>
      </c>
      <c r="T131">
        <v>12.75</v>
      </c>
      <c r="U131">
        <v>16.25</v>
      </c>
      <c r="V131">
        <v>123.25</v>
      </c>
      <c r="W131">
        <v>8.5</v>
      </c>
      <c r="X131">
        <v>0</v>
      </c>
      <c r="Y131">
        <v>4</v>
      </c>
      <c r="Z131">
        <v>1</v>
      </c>
      <c r="AA131">
        <v>60</v>
      </c>
      <c r="AB131" t="s">
        <v>103</v>
      </c>
      <c r="AD131" t="s">
        <v>103</v>
      </c>
      <c r="AE131" t="s">
        <v>103</v>
      </c>
      <c r="AF131" t="s">
        <v>104</v>
      </c>
      <c r="AG131" t="s">
        <v>105</v>
      </c>
      <c r="AH131">
        <v>19</v>
      </c>
      <c r="AI131">
        <v>13</v>
      </c>
      <c r="AJ131">
        <v>8</v>
      </c>
      <c r="AK131">
        <v>5</v>
      </c>
      <c r="AL131">
        <v>0</v>
      </c>
      <c r="AM131">
        <v>0</v>
      </c>
      <c r="AN131">
        <v>0</v>
      </c>
      <c r="AO131">
        <v>0</v>
      </c>
      <c r="AP131" t="s">
        <v>106</v>
      </c>
      <c r="AQ131" t="s">
        <v>107</v>
      </c>
      <c r="AR131" t="s">
        <v>108</v>
      </c>
      <c r="AS131" t="s">
        <v>109</v>
      </c>
      <c r="AT131" t="s">
        <v>110</v>
      </c>
      <c r="AU131" t="s">
        <v>104</v>
      </c>
      <c r="AX131" t="s">
        <v>104</v>
      </c>
      <c r="AY131">
        <v>0</v>
      </c>
      <c r="AZ131">
        <v>0</v>
      </c>
      <c r="BA131">
        <v>4.75</v>
      </c>
      <c r="BC131">
        <v>0</v>
      </c>
      <c r="BD131">
        <v>110</v>
      </c>
      <c r="BE131" t="s">
        <v>136</v>
      </c>
      <c r="BI131" t="s">
        <v>112</v>
      </c>
      <c r="BJ131" t="s">
        <v>111</v>
      </c>
      <c r="BK131" t="s">
        <v>125</v>
      </c>
      <c r="BL131" t="str">
        <f>"https://www.hvlgroup.com/Products/Specs/"&amp;"H114701C-PN"</f>
        <v>https://www.hvlgroup.com/Products/Specs/H114701C-PN</v>
      </c>
      <c r="BM131" t="s">
        <v>398</v>
      </c>
      <c r="BN131" t="str">
        <f>"https://www.hvlgroup.com/Product/"&amp;"H114701C-PN"</f>
        <v>https://www.hvlgroup.com/Product/H114701C-PN</v>
      </c>
      <c r="BO131" t="s">
        <v>104</v>
      </c>
      <c r="BP131" t="s">
        <v>104</v>
      </c>
      <c r="BQ131" t="s">
        <v>399</v>
      </c>
      <c r="BR131" t="s">
        <v>116</v>
      </c>
      <c r="BS131" t="s">
        <v>410</v>
      </c>
      <c r="BT131">
        <v>4.5</v>
      </c>
      <c r="BV131" s="1">
        <v>42887</v>
      </c>
      <c r="BW131">
        <v>123.25</v>
      </c>
      <c r="BX131">
        <v>16.25</v>
      </c>
      <c r="BY131" t="s">
        <v>104</v>
      </c>
      <c r="BZ131">
        <v>0</v>
      </c>
      <c r="CA131">
        <v>0</v>
      </c>
      <c r="CB131">
        <v>0</v>
      </c>
      <c r="CC131">
        <v>0</v>
      </c>
      <c r="CD131">
        <v>1</v>
      </c>
      <c r="CE131">
        <v>78</v>
      </c>
      <c r="CF131" t="s">
        <v>90</v>
      </c>
      <c r="CI131" t="s">
        <v>111</v>
      </c>
      <c r="CJ131" t="s">
        <v>118</v>
      </c>
      <c r="CK131" t="s">
        <v>111</v>
      </c>
      <c r="CL131" t="s">
        <v>119</v>
      </c>
      <c r="CM131" t="s">
        <v>104</v>
      </c>
    </row>
    <row r="132" spans="1:91" x14ac:dyDescent="0.25">
      <c r="A132" t="s">
        <v>89</v>
      </c>
      <c r="B132" t="s">
        <v>90</v>
      </c>
      <c r="C132" t="s">
        <v>412</v>
      </c>
      <c r="D132" t="s">
        <v>409</v>
      </c>
      <c r="E132" s="4">
        <v>806134832841</v>
      </c>
      <c r="F132" t="s">
        <v>134</v>
      </c>
      <c r="G132" s="4">
        <v>115</v>
      </c>
      <c r="I132" t="s">
        <v>135</v>
      </c>
      <c r="J132" t="s">
        <v>397</v>
      </c>
      <c r="K132" t="s">
        <v>96</v>
      </c>
      <c r="L132" t="s">
        <v>97</v>
      </c>
      <c r="M132" t="s">
        <v>98</v>
      </c>
      <c r="N132" t="s">
        <v>151</v>
      </c>
      <c r="O132" t="s">
        <v>100</v>
      </c>
      <c r="P132" t="s">
        <v>161</v>
      </c>
      <c r="Q132" t="s">
        <v>162</v>
      </c>
      <c r="R132">
        <v>0</v>
      </c>
      <c r="S132">
        <v>0</v>
      </c>
      <c r="T132">
        <v>12.75</v>
      </c>
      <c r="U132">
        <v>16.25</v>
      </c>
      <c r="V132">
        <v>123.25</v>
      </c>
      <c r="W132">
        <v>8.5</v>
      </c>
      <c r="X132">
        <v>0</v>
      </c>
      <c r="Y132">
        <v>4</v>
      </c>
      <c r="Z132">
        <v>1</v>
      </c>
      <c r="AA132">
        <v>60</v>
      </c>
      <c r="AB132" t="s">
        <v>103</v>
      </c>
      <c r="AD132" t="s">
        <v>103</v>
      </c>
      <c r="AE132" t="s">
        <v>103</v>
      </c>
      <c r="AF132" t="s">
        <v>104</v>
      </c>
      <c r="AG132" t="s">
        <v>105</v>
      </c>
      <c r="AH132">
        <v>19</v>
      </c>
      <c r="AI132">
        <v>13</v>
      </c>
      <c r="AJ132">
        <v>8</v>
      </c>
      <c r="AK132">
        <v>5</v>
      </c>
      <c r="AL132">
        <v>0</v>
      </c>
      <c r="AM132">
        <v>0</v>
      </c>
      <c r="AN132">
        <v>0</v>
      </c>
      <c r="AO132">
        <v>0</v>
      </c>
      <c r="AP132" t="s">
        <v>106</v>
      </c>
      <c r="AQ132" t="s">
        <v>107</v>
      </c>
      <c r="AR132" t="s">
        <v>108</v>
      </c>
      <c r="AS132" t="s">
        <v>109</v>
      </c>
      <c r="AT132" t="s">
        <v>110</v>
      </c>
      <c r="AU132" t="s">
        <v>104</v>
      </c>
      <c r="AX132" t="s">
        <v>104</v>
      </c>
      <c r="AY132">
        <v>0</v>
      </c>
      <c r="AZ132">
        <v>0</v>
      </c>
      <c r="BA132">
        <v>4.75</v>
      </c>
      <c r="BC132">
        <v>0</v>
      </c>
      <c r="BD132">
        <v>110</v>
      </c>
      <c r="BE132" t="s">
        <v>136</v>
      </c>
      <c r="BI132" t="s">
        <v>112</v>
      </c>
      <c r="BJ132" t="s">
        <v>111</v>
      </c>
      <c r="BK132" t="s">
        <v>152</v>
      </c>
      <c r="BL132" t="str">
        <f>"https://www.hvlgroup.com/Products/Specs/"&amp;"H114701C-POC"</f>
        <v>https://www.hvlgroup.com/Products/Specs/H114701C-POC</v>
      </c>
      <c r="BM132" t="s">
        <v>398</v>
      </c>
      <c r="BN132" t="str">
        <f>"https://www.hvlgroup.com/Product/"&amp;"H114701C-POC"</f>
        <v>https://www.hvlgroup.com/Product/H114701C-POC</v>
      </c>
      <c r="BO132" t="s">
        <v>104</v>
      </c>
      <c r="BP132" t="s">
        <v>104</v>
      </c>
      <c r="BQ132" t="s">
        <v>399</v>
      </c>
      <c r="BR132" t="s">
        <v>116</v>
      </c>
      <c r="BS132" t="s">
        <v>410</v>
      </c>
      <c r="BT132">
        <v>4.5</v>
      </c>
      <c r="BV132" s="1">
        <v>42887</v>
      </c>
      <c r="BW132">
        <v>123.25</v>
      </c>
      <c r="BX132">
        <v>16.25</v>
      </c>
      <c r="BY132" t="s">
        <v>104</v>
      </c>
      <c r="BZ132">
        <v>0</v>
      </c>
      <c r="CA132">
        <v>0</v>
      </c>
      <c r="CB132">
        <v>0</v>
      </c>
      <c r="CC132">
        <v>0</v>
      </c>
      <c r="CD132">
        <v>1</v>
      </c>
      <c r="CE132">
        <v>78</v>
      </c>
      <c r="CF132" t="s">
        <v>90</v>
      </c>
      <c r="CG132" s="1">
        <v>43709</v>
      </c>
      <c r="CI132" t="s">
        <v>111</v>
      </c>
      <c r="CJ132" t="s">
        <v>118</v>
      </c>
      <c r="CK132" t="s">
        <v>111</v>
      </c>
      <c r="CL132" t="s">
        <v>119</v>
      </c>
      <c r="CM132" t="s">
        <v>104</v>
      </c>
    </row>
    <row r="133" spans="1:91" x14ac:dyDescent="0.25">
      <c r="A133" t="s">
        <v>89</v>
      </c>
      <c r="B133" t="s">
        <v>90</v>
      </c>
      <c r="C133" t="s">
        <v>413</v>
      </c>
      <c r="D133" t="s">
        <v>414</v>
      </c>
      <c r="E133" s="4">
        <v>806134832858</v>
      </c>
      <c r="F133" t="s">
        <v>134</v>
      </c>
      <c r="G133" s="4">
        <v>169</v>
      </c>
      <c r="H133" s="4">
        <v>338</v>
      </c>
      <c r="I133" t="s">
        <v>135</v>
      </c>
      <c r="J133" t="s">
        <v>397</v>
      </c>
      <c r="K133" t="s">
        <v>96</v>
      </c>
      <c r="L133" t="s">
        <v>97</v>
      </c>
      <c r="M133" t="s">
        <v>98</v>
      </c>
      <c r="N133" t="s">
        <v>99</v>
      </c>
      <c r="O133" t="s">
        <v>100</v>
      </c>
      <c r="P133" t="s">
        <v>161</v>
      </c>
      <c r="Q133" t="s">
        <v>162</v>
      </c>
      <c r="R133">
        <v>0</v>
      </c>
      <c r="S133">
        <v>0</v>
      </c>
      <c r="T133">
        <v>17.5</v>
      </c>
      <c r="U133">
        <v>21</v>
      </c>
      <c r="V133">
        <v>125</v>
      </c>
      <c r="W133">
        <v>11.75</v>
      </c>
      <c r="X133">
        <v>0</v>
      </c>
      <c r="Y133">
        <v>7</v>
      </c>
      <c r="Z133">
        <v>1</v>
      </c>
      <c r="AA133">
        <v>60</v>
      </c>
      <c r="AB133" t="s">
        <v>103</v>
      </c>
      <c r="AD133" t="s">
        <v>103</v>
      </c>
      <c r="AE133" t="s">
        <v>103</v>
      </c>
      <c r="AF133" t="s">
        <v>104</v>
      </c>
      <c r="AG133" t="s">
        <v>105</v>
      </c>
      <c r="AH133">
        <v>21</v>
      </c>
      <c r="AI133">
        <v>15</v>
      </c>
      <c r="AJ133">
        <v>12</v>
      </c>
      <c r="AK133">
        <v>8</v>
      </c>
      <c r="AL133">
        <v>0</v>
      </c>
      <c r="AM133">
        <v>0</v>
      </c>
      <c r="AN133">
        <v>0</v>
      </c>
      <c r="AO133">
        <v>0</v>
      </c>
      <c r="AP133" t="s">
        <v>106</v>
      </c>
      <c r="AQ133" t="s">
        <v>107</v>
      </c>
      <c r="AR133" t="s">
        <v>108</v>
      </c>
      <c r="AS133" t="s">
        <v>109</v>
      </c>
      <c r="AT133" t="s">
        <v>110</v>
      </c>
      <c r="AU133" t="s">
        <v>104</v>
      </c>
      <c r="AX133" t="s">
        <v>104</v>
      </c>
      <c r="AY133">
        <v>0</v>
      </c>
      <c r="AZ133">
        <v>0</v>
      </c>
      <c r="BA133">
        <v>4.75</v>
      </c>
      <c r="BC133">
        <v>0</v>
      </c>
      <c r="BD133">
        <v>107</v>
      </c>
      <c r="BE133" t="s">
        <v>136</v>
      </c>
      <c r="BI133" t="s">
        <v>112</v>
      </c>
      <c r="BJ133" t="s">
        <v>111</v>
      </c>
      <c r="BK133" t="s">
        <v>113</v>
      </c>
      <c r="BL133" t="str">
        <f>"https://www.hvlgroup.com/Products/Specs/"&amp;"H114701D-AGB"</f>
        <v>https://www.hvlgroup.com/Products/Specs/H114701D-AGB</v>
      </c>
      <c r="BM133" t="s">
        <v>398</v>
      </c>
      <c r="BN133" t="str">
        <f>"https://www.hvlgroup.com/Product/"&amp;"H114701D-AGB"</f>
        <v>https://www.hvlgroup.com/Product/H114701D-AGB</v>
      </c>
      <c r="BO133" t="s">
        <v>104</v>
      </c>
      <c r="BP133" t="s">
        <v>104</v>
      </c>
      <c r="BQ133" t="s">
        <v>399</v>
      </c>
      <c r="BR133" t="s">
        <v>116</v>
      </c>
      <c r="BS133" t="s">
        <v>415</v>
      </c>
      <c r="BT133">
        <v>5.75</v>
      </c>
      <c r="BV133" s="1">
        <v>42887</v>
      </c>
      <c r="BW133">
        <v>125</v>
      </c>
      <c r="BX133">
        <v>21</v>
      </c>
      <c r="BY133" t="s">
        <v>104</v>
      </c>
      <c r="BZ133">
        <v>0</v>
      </c>
      <c r="CA133">
        <v>0</v>
      </c>
      <c r="CB133">
        <v>0</v>
      </c>
      <c r="CC133">
        <v>0</v>
      </c>
      <c r="CD133">
        <v>1</v>
      </c>
      <c r="CE133">
        <v>78</v>
      </c>
      <c r="CF133" t="s">
        <v>90</v>
      </c>
      <c r="CI133" t="s">
        <v>111</v>
      </c>
      <c r="CJ133" t="s">
        <v>118</v>
      </c>
      <c r="CK133" t="s">
        <v>111</v>
      </c>
      <c r="CL133" t="s">
        <v>119</v>
      </c>
      <c r="CM133" t="s">
        <v>104</v>
      </c>
    </row>
    <row r="134" spans="1:91" x14ac:dyDescent="0.25">
      <c r="A134" t="s">
        <v>89</v>
      </c>
      <c r="B134" t="s">
        <v>90</v>
      </c>
      <c r="C134" t="s">
        <v>416</v>
      </c>
      <c r="D134" t="s">
        <v>414</v>
      </c>
      <c r="E134" s="4">
        <v>806134832865</v>
      </c>
      <c r="F134" t="s">
        <v>134</v>
      </c>
      <c r="G134" s="4">
        <v>169</v>
      </c>
      <c r="H134" s="4">
        <v>338</v>
      </c>
      <c r="I134" t="s">
        <v>135</v>
      </c>
      <c r="J134" t="s">
        <v>397</v>
      </c>
      <c r="K134" t="s">
        <v>96</v>
      </c>
      <c r="L134" t="s">
        <v>97</v>
      </c>
      <c r="M134" t="s">
        <v>98</v>
      </c>
      <c r="N134" t="s">
        <v>124</v>
      </c>
      <c r="O134" t="s">
        <v>100</v>
      </c>
      <c r="P134" t="s">
        <v>161</v>
      </c>
      <c r="Q134" t="s">
        <v>162</v>
      </c>
      <c r="R134">
        <v>0</v>
      </c>
      <c r="S134">
        <v>0</v>
      </c>
      <c r="T134">
        <v>17.5</v>
      </c>
      <c r="U134">
        <v>21</v>
      </c>
      <c r="V134">
        <v>125</v>
      </c>
      <c r="W134">
        <v>11.75</v>
      </c>
      <c r="X134">
        <v>0</v>
      </c>
      <c r="Y134">
        <v>7</v>
      </c>
      <c r="Z134">
        <v>1</v>
      </c>
      <c r="AA134">
        <v>60</v>
      </c>
      <c r="AB134" t="s">
        <v>103</v>
      </c>
      <c r="AD134" t="s">
        <v>103</v>
      </c>
      <c r="AE134" t="s">
        <v>103</v>
      </c>
      <c r="AF134" t="s">
        <v>104</v>
      </c>
      <c r="AG134" t="s">
        <v>105</v>
      </c>
      <c r="AH134">
        <v>21</v>
      </c>
      <c r="AI134">
        <v>15</v>
      </c>
      <c r="AJ134">
        <v>12</v>
      </c>
      <c r="AK134">
        <v>8</v>
      </c>
      <c r="AL134">
        <v>0</v>
      </c>
      <c r="AM134">
        <v>0</v>
      </c>
      <c r="AN134">
        <v>0</v>
      </c>
      <c r="AO134">
        <v>0</v>
      </c>
      <c r="AP134" t="s">
        <v>106</v>
      </c>
      <c r="AQ134" t="s">
        <v>107</v>
      </c>
      <c r="AR134" t="s">
        <v>108</v>
      </c>
      <c r="AS134" t="s">
        <v>109</v>
      </c>
      <c r="AT134" t="s">
        <v>110</v>
      </c>
      <c r="AU134" t="s">
        <v>104</v>
      </c>
      <c r="AX134" t="s">
        <v>104</v>
      </c>
      <c r="AY134">
        <v>0</v>
      </c>
      <c r="AZ134">
        <v>0</v>
      </c>
      <c r="BA134">
        <v>4.75</v>
      </c>
      <c r="BC134">
        <v>0</v>
      </c>
      <c r="BD134">
        <v>107</v>
      </c>
      <c r="BE134" t="s">
        <v>136</v>
      </c>
      <c r="BI134" t="s">
        <v>112</v>
      </c>
      <c r="BJ134" t="s">
        <v>111</v>
      </c>
      <c r="BK134" t="s">
        <v>125</v>
      </c>
      <c r="BL134" t="str">
        <f>"https://www.hvlgroup.com/Products/Specs/"&amp;"H114701D-PN"</f>
        <v>https://www.hvlgroup.com/Products/Specs/H114701D-PN</v>
      </c>
      <c r="BM134" t="s">
        <v>398</v>
      </c>
      <c r="BN134" t="str">
        <f>"https://www.hvlgroup.com/Product/"&amp;"H114701D-PN"</f>
        <v>https://www.hvlgroup.com/Product/H114701D-PN</v>
      </c>
      <c r="BO134" t="s">
        <v>104</v>
      </c>
      <c r="BP134" t="s">
        <v>104</v>
      </c>
      <c r="BQ134" t="s">
        <v>399</v>
      </c>
      <c r="BR134" t="s">
        <v>116</v>
      </c>
      <c r="BS134" t="s">
        <v>415</v>
      </c>
      <c r="BT134">
        <v>5.75</v>
      </c>
      <c r="BV134" s="1">
        <v>42887</v>
      </c>
      <c r="BW134">
        <v>125</v>
      </c>
      <c r="BX134">
        <v>21</v>
      </c>
      <c r="BY134" t="s">
        <v>104</v>
      </c>
      <c r="BZ134">
        <v>0</v>
      </c>
      <c r="CA134">
        <v>0</v>
      </c>
      <c r="CB134">
        <v>0</v>
      </c>
      <c r="CC134">
        <v>0</v>
      </c>
      <c r="CD134">
        <v>1</v>
      </c>
      <c r="CE134">
        <v>78</v>
      </c>
      <c r="CF134" t="s">
        <v>90</v>
      </c>
      <c r="CI134" t="s">
        <v>111</v>
      </c>
      <c r="CJ134" t="s">
        <v>118</v>
      </c>
      <c r="CK134" t="s">
        <v>111</v>
      </c>
      <c r="CL134" t="s">
        <v>119</v>
      </c>
      <c r="CM134" t="s">
        <v>104</v>
      </c>
    </row>
    <row r="135" spans="1:91" x14ac:dyDescent="0.25">
      <c r="A135" t="s">
        <v>89</v>
      </c>
      <c r="B135" t="s">
        <v>90</v>
      </c>
      <c r="C135" t="s">
        <v>417</v>
      </c>
      <c r="D135" t="s">
        <v>414</v>
      </c>
      <c r="E135" s="4">
        <v>806134832872</v>
      </c>
      <c r="F135" t="s">
        <v>134</v>
      </c>
      <c r="G135" s="4">
        <v>169</v>
      </c>
      <c r="I135" t="s">
        <v>135</v>
      </c>
      <c r="J135" t="s">
        <v>397</v>
      </c>
      <c r="K135" t="s">
        <v>96</v>
      </c>
      <c r="L135" t="s">
        <v>97</v>
      </c>
      <c r="M135" t="s">
        <v>98</v>
      </c>
      <c r="N135" t="s">
        <v>151</v>
      </c>
      <c r="O135" t="s">
        <v>100</v>
      </c>
      <c r="P135" t="s">
        <v>161</v>
      </c>
      <c r="Q135" t="s">
        <v>162</v>
      </c>
      <c r="R135">
        <v>0</v>
      </c>
      <c r="S135">
        <v>0</v>
      </c>
      <c r="T135">
        <v>17.5</v>
      </c>
      <c r="U135">
        <v>21</v>
      </c>
      <c r="V135">
        <v>125</v>
      </c>
      <c r="W135">
        <v>11.75</v>
      </c>
      <c r="X135">
        <v>0</v>
      </c>
      <c r="Y135">
        <v>7</v>
      </c>
      <c r="Z135">
        <v>1</v>
      </c>
      <c r="AA135">
        <v>60</v>
      </c>
      <c r="AB135" t="s">
        <v>103</v>
      </c>
      <c r="AD135" t="s">
        <v>103</v>
      </c>
      <c r="AE135" t="s">
        <v>103</v>
      </c>
      <c r="AF135" t="s">
        <v>104</v>
      </c>
      <c r="AG135" t="s">
        <v>105</v>
      </c>
      <c r="AH135">
        <v>21</v>
      </c>
      <c r="AI135">
        <v>15</v>
      </c>
      <c r="AJ135">
        <v>12</v>
      </c>
      <c r="AK135">
        <v>8</v>
      </c>
      <c r="AL135">
        <v>0</v>
      </c>
      <c r="AM135">
        <v>0</v>
      </c>
      <c r="AN135">
        <v>0</v>
      </c>
      <c r="AO135">
        <v>0</v>
      </c>
      <c r="AP135" t="s">
        <v>106</v>
      </c>
      <c r="AQ135" t="s">
        <v>107</v>
      </c>
      <c r="AR135" t="s">
        <v>108</v>
      </c>
      <c r="AS135" t="s">
        <v>109</v>
      </c>
      <c r="AT135" t="s">
        <v>110</v>
      </c>
      <c r="AU135" t="s">
        <v>104</v>
      </c>
      <c r="AX135" t="s">
        <v>104</v>
      </c>
      <c r="AY135">
        <v>0</v>
      </c>
      <c r="AZ135">
        <v>0</v>
      </c>
      <c r="BA135">
        <v>4.75</v>
      </c>
      <c r="BC135">
        <v>0</v>
      </c>
      <c r="BD135">
        <v>107</v>
      </c>
      <c r="BE135" t="s">
        <v>136</v>
      </c>
      <c r="BI135" t="s">
        <v>112</v>
      </c>
      <c r="BJ135" t="s">
        <v>111</v>
      </c>
      <c r="BK135" t="s">
        <v>152</v>
      </c>
      <c r="BL135" t="str">
        <f>"https://www.hvlgroup.com/Products/Specs/"&amp;"H114701D-POC"</f>
        <v>https://www.hvlgroup.com/Products/Specs/H114701D-POC</v>
      </c>
      <c r="BM135" t="s">
        <v>398</v>
      </c>
      <c r="BN135" t="str">
        <f>"https://www.hvlgroup.com/Product/"&amp;"H114701D-POC"</f>
        <v>https://www.hvlgroup.com/Product/H114701D-POC</v>
      </c>
      <c r="BO135" t="s">
        <v>104</v>
      </c>
      <c r="BP135" t="s">
        <v>104</v>
      </c>
      <c r="BQ135" t="s">
        <v>399</v>
      </c>
      <c r="BR135" t="s">
        <v>116</v>
      </c>
      <c r="BS135" t="s">
        <v>415</v>
      </c>
      <c r="BT135">
        <v>5.75</v>
      </c>
      <c r="BV135" s="1">
        <v>42887</v>
      </c>
      <c r="BW135">
        <v>125</v>
      </c>
      <c r="BX135">
        <v>21</v>
      </c>
      <c r="BY135" t="s">
        <v>104</v>
      </c>
      <c r="BZ135">
        <v>0</v>
      </c>
      <c r="CA135">
        <v>0</v>
      </c>
      <c r="CB135">
        <v>0</v>
      </c>
      <c r="CC135">
        <v>0</v>
      </c>
      <c r="CD135">
        <v>1</v>
      </c>
      <c r="CE135">
        <v>78</v>
      </c>
      <c r="CF135" t="s">
        <v>90</v>
      </c>
      <c r="CG135" s="1">
        <v>43709</v>
      </c>
      <c r="CI135" t="s">
        <v>111</v>
      </c>
      <c r="CJ135" t="s">
        <v>118</v>
      </c>
      <c r="CK135" t="s">
        <v>111</v>
      </c>
      <c r="CL135" t="s">
        <v>119</v>
      </c>
      <c r="CM135" t="s">
        <v>104</v>
      </c>
    </row>
    <row r="136" spans="1:91" x14ac:dyDescent="0.25">
      <c r="A136" t="s">
        <v>89</v>
      </c>
      <c r="B136" t="s">
        <v>90</v>
      </c>
      <c r="C136" t="s">
        <v>418</v>
      </c>
      <c r="D136" t="s">
        <v>419</v>
      </c>
      <c r="E136" s="4">
        <v>806134839949</v>
      </c>
      <c r="F136" t="s">
        <v>93</v>
      </c>
      <c r="G136" s="4">
        <v>76</v>
      </c>
      <c r="H136" s="4">
        <v>152</v>
      </c>
      <c r="I136" t="s">
        <v>94</v>
      </c>
      <c r="J136" t="s">
        <v>420</v>
      </c>
      <c r="K136" t="s">
        <v>96</v>
      </c>
      <c r="L136" t="s">
        <v>97</v>
      </c>
      <c r="M136" t="s">
        <v>98</v>
      </c>
      <c r="N136" t="s">
        <v>99</v>
      </c>
      <c r="O136" t="s">
        <v>100</v>
      </c>
      <c r="R136">
        <v>0</v>
      </c>
      <c r="S136">
        <v>4.75</v>
      </c>
      <c r="T136">
        <v>10.25</v>
      </c>
      <c r="U136">
        <v>0</v>
      </c>
      <c r="V136">
        <v>0</v>
      </c>
      <c r="W136">
        <v>0</v>
      </c>
      <c r="X136">
        <v>7</v>
      </c>
      <c r="Y136">
        <v>1</v>
      </c>
      <c r="Z136">
        <v>1</v>
      </c>
      <c r="AA136">
        <v>4</v>
      </c>
      <c r="AB136" t="s">
        <v>144</v>
      </c>
      <c r="AD136" t="s">
        <v>144</v>
      </c>
      <c r="AE136" t="s">
        <v>144</v>
      </c>
      <c r="AF136" t="s">
        <v>111</v>
      </c>
      <c r="AG136" t="s">
        <v>105</v>
      </c>
      <c r="AH136">
        <v>14</v>
      </c>
      <c r="AI136">
        <v>10</v>
      </c>
      <c r="AJ136">
        <v>8</v>
      </c>
      <c r="AK136">
        <v>3</v>
      </c>
      <c r="AL136">
        <v>0</v>
      </c>
      <c r="AM136">
        <v>0</v>
      </c>
      <c r="AN136">
        <v>0</v>
      </c>
      <c r="AO136">
        <v>0</v>
      </c>
      <c r="AP136" t="s">
        <v>106</v>
      </c>
      <c r="AQ136" t="s">
        <v>107</v>
      </c>
      <c r="AR136" t="s">
        <v>108</v>
      </c>
      <c r="AS136" t="s">
        <v>109</v>
      </c>
      <c r="AT136" t="s">
        <v>110</v>
      </c>
      <c r="AU136" t="s">
        <v>111</v>
      </c>
      <c r="AV136" t="s">
        <v>112</v>
      </c>
      <c r="AW136" t="s">
        <v>112</v>
      </c>
      <c r="AX136" t="s">
        <v>104</v>
      </c>
      <c r="AY136">
        <v>0</v>
      </c>
      <c r="AZ136">
        <v>0</v>
      </c>
      <c r="BA136">
        <v>4.75</v>
      </c>
      <c r="BC136">
        <v>0</v>
      </c>
      <c r="BD136">
        <v>12</v>
      </c>
      <c r="BI136" t="s">
        <v>145</v>
      </c>
      <c r="BJ136" t="s">
        <v>111</v>
      </c>
      <c r="BK136" t="s">
        <v>113</v>
      </c>
      <c r="BL136" t="str">
        <f>"https://www.hvlgroup.com/Products/Specs/"&amp;"H115101-AGB"</f>
        <v>https://www.hvlgroup.com/Products/Specs/H115101-AGB</v>
      </c>
      <c r="BM136" t="s">
        <v>421</v>
      </c>
      <c r="BN136" t="str">
        <f>"https://www.hvlgroup.com/Product/"&amp;"H115101-AGB"</f>
        <v>https://www.hvlgroup.com/Product/H115101-AGB</v>
      </c>
      <c r="BO136" t="s">
        <v>104</v>
      </c>
      <c r="BP136" t="s">
        <v>104</v>
      </c>
      <c r="BQ136" t="s">
        <v>422</v>
      </c>
      <c r="BR136" t="s">
        <v>116</v>
      </c>
      <c r="BS136" t="s">
        <v>116</v>
      </c>
      <c r="BT136">
        <v>0</v>
      </c>
      <c r="BV136" s="1">
        <v>42887</v>
      </c>
      <c r="BW136">
        <v>0</v>
      </c>
      <c r="BX136">
        <v>0</v>
      </c>
      <c r="BY136" t="s">
        <v>104</v>
      </c>
      <c r="BZ136">
        <v>0</v>
      </c>
      <c r="CA136">
        <v>0</v>
      </c>
      <c r="CB136">
        <v>0</v>
      </c>
      <c r="CC136">
        <v>0</v>
      </c>
      <c r="CD136">
        <v>1</v>
      </c>
      <c r="CE136">
        <v>93</v>
      </c>
      <c r="CF136" t="s">
        <v>90</v>
      </c>
      <c r="CI136" t="s">
        <v>111</v>
      </c>
      <c r="CJ136" t="s">
        <v>118</v>
      </c>
      <c r="CK136" t="s">
        <v>111</v>
      </c>
      <c r="CL136" t="s">
        <v>119</v>
      </c>
      <c r="CM136" t="s">
        <v>104</v>
      </c>
    </row>
    <row r="137" spans="1:91" x14ac:dyDescent="0.25">
      <c r="A137" t="s">
        <v>89</v>
      </c>
      <c r="B137" t="s">
        <v>90</v>
      </c>
      <c r="C137" t="s">
        <v>423</v>
      </c>
      <c r="D137" t="s">
        <v>419</v>
      </c>
      <c r="E137" s="4">
        <v>806134839956</v>
      </c>
      <c r="F137" t="s">
        <v>93</v>
      </c>
      <c r="G137" s="4">
        <v>76</v>
      </c>
      <c r="H137" s="4">
        <v>152</v>
      </c>
      <c r="I137" t="s">
        <v>94</v>
      </c>
      <c r="J137" t="s">
        <v>420</v>
      </c>
      <c r="K137" t="s">
        <v>96</v>
      </c>
      <c r="L137" t="s">
        <v>97</v>
      </c>
      <c r="M137" t="s">
        <v>98</v>
      </c>
      <c r="N137" t="s">
        <v>121</v>
      </c>
      <c r="O137" t="s">
        <v>100</v>
      </c>
      <c r="R137">
        <v>0</v>
      </c>
      <c r="S137">
        <v>4.75</v>
      </c>
      <c r="T137">
        <v>10.25</v>
      </c>
      <c r="U137">
        <v>0</v>
      </c>
      <c r="V137">
        <v>0</v>
      </c>
      <c r="W137">
        <v>0</v>
      </c>
      <c r="X137">
        <v>7</v>
      </c>
      <c r="Y137">
        <v>1</v>
      </c>
      <c r="Z137">
        <v>1</v>
      </c>
      <c r="AA137">
        <v>4</v>
      </c>
      <c r="AB137" t="s">
        <v>144</v>
      </c>
      <c r="AD137" t="s">
        <v>144</v>
      </c>
      <c r="AE137" t="s">
        <v>144</v>
      </c>
      <c r="AF137" t="s">
        <v>111</v>
      </c>
      <c r="AG137" t="s">
        <v>105</v>
      </c>
      <c r="AH137">
        <v>14</v>
      </c>
      <c r="AI137">
        <v>10</v>
      </c>
      <c r="AJ137">
        <v>8</v>
      </c>
      <c r="AK137">
        <v>3</v>
      </c>
      <c r="AL137">
        <v>0</v>
      </c>
      <c r="AM137">
        <v>0</v>
      </c>
      <c r="AN137">
        <v>0</v>
      </c>
      <c r="AO137">
        <v>0</v>
      </c>
      <c r="AP137" t="s">
        <v>106</v>
      </c>
      <c r="AQ137" t="s">
        <v>107</v>
      </c>
      <c r="AR137" t="s">
        <v>108</v>
      </c>
      <c r="AS137" t="s">
        <v>109</v>
      </c>
      <c r="AT137" t="s">
        <v>110</v>
      </c>
      <c r="AU137" t="s">
        <v>111</v>
      </c>
      <c r="AV137" t="s">
        <v>112</v>
      </c>
      <c r="AW137" t="s">
        <v>112</v>
      </c>
      <c r="AX137" t="s">
        <v>104</v>
      </c>
      <c r="AY137">
        <v>0</v>
      </c>
      <c r="AZ137">
        <v>0</v>
      </c>
      <c r="BA137">
        <v>4.75</v>
      </c>
      <c r="BC137">
        <v>0</v>
      </c>
      <c r="BD137">
        <v>12</v>
      </c>
      <c r="BI137" t="s">
        <v>145</v>
      </c>
      <c r="BJ137" t="s">
        <v>111</v>
      </c>
      <c r="BK137" t="s">
        <v>122</v>
      </c>
      <c r="BL137" t="str">
        <f>"https://www.hvlgroup.com/Products/Specs/"&amp;"H115101-OB"</f>
        <v>https://www.hvlgroup.com/Products/Specs/H115101-OB</v>
      </c>
      <c r="BM137" t="s">
        <v>421</v>
      </c>
      <c r="BN137" t="str">
        <f>"https://www.hvlgroup.com/Product/"&amp;"H115101-OB"</f>
        <v>https://www.hvlgroup.com/Product/H115101-OB</v>
      </c>
      <c r="BO137" t="s">
        <v>104</v>
      </c>
      <c r="BP137" t="s">
        <v>104</v>
      </c>
      <c r="BQ137" t="s">
        <v>422</v>
      </c>
      <c r="BR137" t="s">
        <v>116</v>
      </c>
      <c r="BS137" t="s">
        <v>116</v>
      </c>
      <c r="BT137">
        <v>0</v>
      </c>
      <c r="BV137" s="1">
        <v>42887</v>
      </c>
      <c r="BW137">
        <v>0</v>
      </c>
      <c r="BX137">
        <v>0</v>
      </c>
      <c r="BY137" t="s">
        <v>104</v>
      </c>
      <c r="BZ137">
        <v>0</v>
      </c>
      <c r="CA137">
        <v>0</v>
      </c>
      <c r="CB137">
        <v>0</v>
      </c>
      <c r="CC137">
        <v>0</v>
      </c>
      <c r="CD137">
        <v>1</v>
      </c>
      <c r="CE137">
        <v>93</v>
      </c>
      <c r="CF137" t="s">
        <v>90</v>
      </c>
      <c r="CI137" t="s">
        <v>111</v>
      </c>
      <c r="CJ137" t="s">
        <v>118</v>
      </c>
      <c r="CK137" t="s">
        <v>111</v>
      </c>
      <c r="CL137" t="s">
        <v>119</v>
      </c>
      <c r="CM137" t="s">
        <v>104</v>
      </c>
    </row>
    <row r="138" spans="1:91" x14ac:dyDescent="0.25">
      <c r="A138" t="s">
        <v>89</v>
      </c>
      <c r="B138" t="s">
        <v>90</v>
      </c>
      <c r="C138" t="s">
        <v>424</v>
      </c>
      <c r="D138" t="s">
        <v>419</v>
      </c>
      <c r="E138" s="4">
        <v>806134839963</v>
      </c>
      <c r="F138" t="s">
        <v>93</v>
      </c>
      <c r="G138" s="4">
        <v>76</v>
      </c>
      <c r="H138" s="4">
        <v>152</v>
      </c>
      <c r="I138" t="s">
        <v>94</v>
      </c>
      <c r="J138" t="s">
        <v>420</v>
      </c>
      <c r="K138" t="s">
        <v>96</v>
      </c>
      <c r="L138" t="s">
        <v>97</v>
      </c>
      <c r="M138" t="s">
        <v>98</v>
      </c>
      <c r="N138" t="s">
        <v>124</v>
      </c>
      <c r="O138" t="s">
        <v>100</v>
      </c>
      <c r="R138">
        <v>0</v>
      </c>
      <c r="S138">
        <v>4.75</v>
      </c>
      <c r="T138">
        <v>10.25</v>
      </c>
      <c r="U138">
        <v>0</v>
      </c>
      <c r="V138">
        <v>0</v>
      </c>
      <c r="W138">
        <v>0</v>
      </c>
      <c r="X138">
        <v>7</v>
      </c>
      <c r="Y138">
        <v>1</v>
      </c>
      <c r="Z138">
        <v>1</v>
      </c>
      <c r="AA138">
        <v>4</v>
      </c>
      <c r="AB138" t="s">
        <v>144</v>
      </c>
      <c r="AD138" t="s">
        <v>144</v>
      </c>
      <c r="AE138" t="s">
        <v>144</v>
      </c>
      <c r="AF138" t="s">
        <v>111</v>
      </c>
      <c r="AG138" t="s">
        <v>105</v>
      </c>
      <c r="AH138">
        <v>14</v>
      </c>
      <c r="AI138">
        <v>10</v>
      </c>
      <c r="AJ138">
        <v>8</v>
      </c>
      <c r="AK138">
        <v>3</v>
      </c>
      <c r="AL138">
        <v>0</v>
      </c>
      <c r="AM138">
        <v>0</v>
      </c>
      <c r="AN138">
        <v>0</v>
      </c>
      <c r="AO138">
        <v>0</v>
      </c>
      <c r="AP138" t="s">
        <v>106</v>
      </c>
      <c r="AQ138" t="s">
        <v>107</v>
      </c>
      <c r="AR138" t="s">
        <v>108</v>
      </c>
      <c r="AS138" t="s">
        <v>109</v>
      </c>
      <c r="AT138" t="s">
        <v>110</v>
      </c>
      <c r="AU138" t="s">
        <v>111</v>
      </c>
      <c r="AV138" t="s">
        <v>112</v>
      </c>
      <c r="AW138" t="s">
        <v>112</v>
      </c>
      <c r="AX138" t="s">
        <v>104</v>
      </c>
      <c r="AY138">
        <v>0</v>
      </c>
      <c r="AZ138">
        <v>0</v>
      </c>
      <c r="BA138">
        <v>4.75</v>
      </c>
      <c r="BC138">
        <v>0</v>
      </c>
      <c r="BD138">
        <v>12</v>
      </c>
      <c r="BI138" t="s">
        <v>145</v>
      </c>
      <c r="BJ138" t="s">
        <v>111</v>
      </c>
      <c r="BK138" t="s">
        <v>125</v>
      </c>
      <c r="BL138" t="str">
        <f>"https://www.hvlgroup.com/Products/Specs/"&amp;"H115101-PN"</f>
        <v>https://www.hvlgroup.com/Products/Specs/H115101-PN</v>
      </c>
      <c r="BM138" t="s">
        <v>421</v>
      </c>
      <c r="BN138" t="str">
        <f>"https://www.hvlgroup.com/Product/"&amp;"H115101-PN"</f>
        <v>https://www.hvlgroup.com/Product/H115101-PN</v>
      </c>
      <c r="BO138" t="s">
        <v>104</v>
      </c>
      <c r="BP138" t="s">
        <v>104</v>
      </c>
      <c r="BQ138" t="s">
        <v>422</v>
      </c>
      <c r="BR138" t="s">
        <v>116</v>
      </c>
      <c r="BS138" t="s">
        <v>116</v>
      </c>
      <c r="BT138">
        <v>0</v>
      </c>
      <c r="BV138" s="1">
        <v>42887</v>
      </c>
      <c r="BW138">
        <v>0</v>
      </c>
      <c r="BX138">
        <v>0</v>
      </c>
      <c r="BY138" t="s">
        <v>104</v>
      </c>
      <c r="BZ138">
        <v>0</v>
      </c>
      <c r="CA138">
        <v>0</v>
      </c>
      <c r="CB138">
        <v>0</v>
      </c>
      <c r="CC138">
        <v>0</v>
      </c>
      <c r="CD138">
        <v>1</v>
      </c>
      <c r="CE138">
        <v>93</v>
      </c>
      <c r="CF138" t="s">
        <v>90</v>
      </c>
      <c r="CI138" t="s">
        <v>111</v>
      </c>
      <c r="CJ138" t="s">
        <v>118</v>
      </c>
      <c r="CK138" t="s">
        <v>111</v>
      </c>
      <c r="CL138" t="s">
        <v>119</v>
      </c>
      <c r="CM138" t="s">
        <v>104</v>
      </c>
    </row>
    <row r="139" spans="1:91" x14ac:dyDescent="0.25">
      <c r="A139" t="s">
        <v>89</v>
      </c>
      <c r="B139" t="s">
        <v>90</v>
      </c>
      <c r="C139" t="s">
        <v>425</v>
      </c>
      <c r="D139" t="s">
        <v>426</v>
      </c>
      <c r="E139" s="4">
        <v>806134839970</v>
      </c>
      <c r="F139" t="s">
        <v>128</v>
      </c>
      <c r="G139" s="4">
        <v>115</v>
      </c>
      <c r="H139" s="4">
        <v>230</v>
      </c>
      <c r="I139" t="s">
        <v>94</v>
      </c>
      <c r="J139" t="s">
        <v>420</v>
      </c>
      <c r="K139" t="s">
        <v>96</v>
      </c>
      <c r="L139" t="s">
        <v>97</v>
      </c>
      <c r="M139" t="s">
        <v>98</v>
      </c>
      <c r="N139" t="s">
        <v>99</v>
      </c>
      <c r="O139" t="s">
        <v>100</v>
      </c>
      <c r="R139">
        <v>0</v>
      </c>
      <c r="S139">
        <v>4.75</v>
      </c>
      <c r="T139">
        <v>15</v>
      </c>
      <c r="U139">
        <v>0</v>
      </c>
      <c r="V139">
        <v>0</v>
      </c>
      <c r="W139">
        <v>0</v>
      </c>
      <c r="X139">
        <v>5.75</v>
      </c>
      <c r="Y139">
        <v>2</v>
      </c>
      <c r="Z139">
        <v>2</v>
      </c>
      <c r="AA139">
        <v>4</v>
      </c>
      <c r="AB139" t="s">
        <v>144</v>
      </c>
      <c r="AD139" t="s">
        <v>144</v>
      </c>
      <c r="AE139" t="s">
        <v>144</v>
      </c>
      <c r="AF139" t="s">
        <v>111</v>
      </c>
      <c r="AG139" t="s">
        <v>105</v>
      </c>
      <c r="AH139">
        <v>19</v>
      </c>
      <c r="AI139">
        <v>8</v>
      </c>
      <c r="AJ139">
        <v>8</v>
      </c>
      <c r="AK139">
        <v>3</v>
      </c>
      <c r="AL139">
        <v>0</v>
      </c>
      <c r="AM139">
        <v>0</v>
      </c>
      <c r="AN139">
        <v>0</v>
      </c>
      <c r="AO139">
        <v>0</v>
      </c>
      <c r="AP139" t="s">
        <v>106</v>
      </c>
      <c r="AQ139" t="s">
        <v>107</v>
      </c>
      <c r="AR139" t="s">
        <v>108</v>
      </c>
      <c r="AS139" t="s">
        <v>109</v>
      </c>
      <c r="AT139" t="s">
        <v>110</v>
      </c>
      <c r="AU139" t="s">
        <v>111</v>
      </c>
      <c r="AV139" t="s">
        <v>112</v>
      </c>
      <c r="AW139" t="s">
        <v>112</v>
      </c>
      <c r="AX139" t="s">
        <v>104</v>
      </c>
      <c r="AY139">
        <v>0</v>
      </c>
      <c r="AZ139">
        <v>0.5</v>
      </c>
      <c r="BA139">
        <v>4.75</v>
      </c>
      <c r="BC139">
        <v>0</v>
      </c>
      <c r="BD139">
        <v>14</v>
      </c>
      <c r="BI139" t="s">
        <v>145</v>
      </c>
      <c r="BJ139" t="s">
        <v>111</v>
      </c>
      <c r="BK139" t="s">
        <v>113</v>
      </c>
      <c r="BL139" t="str">
        <f>"https://www.hvlgroup.com/Products/Specs/"&amp;"H115102-AGB"</f>
        <v>https://www.hvlgroup.com/Products/Specs/H115102-AGB</v>
      </c>
      <c r="BM139" t="s">
        <v>421</v>
      </c>
      <c r="BN139" t="str">
        <f>"https://www.hvlgroup.com/Product/"&amp;"H115102-AGB"</f>
        <v>https://www.hvlgroup.com/Product/H115102-AGB</v>
      </c>
      <c r="BO139" t="s">
        <v>104</v>
      </c>
      <c r="BP139" t="s">
        <v>104</v>
      </c>
      <c r="BQ139" t="s">
        <v>422</v>
      </c>
      <c r="BR139" t="s">
        <v>116</v>
      </c>
      <c r="BS139" t="s">
        <v>116</v>
      </c>
      <c r="BT139">
        <v>0</v>
      </c>
      <c r="BV139" s="1">
        <v>42887</v>
      </c>
      <c r="BW139">
        <v>0</v>
      </c>
      <c r="BX139">
        <v>0</v>
      </c>
      <c r="BY139" t="s">
        <v>104</v>
      </c>
      <c r="BZ139">
        <v>0</v>
      </c>
      <c r="CA139">
        <v>0</v>
      </c>
      <c r="CB139">
        <v>0</v>
      </c>
      <c r="CC139">
        <v>0</v>
      </c>
      <c r="CD139">
        <v>1</v>
      </c>
      <c r="CE139">
        <v>93</v>
      </c>
      <c r="CF139" t="s">
        <v>90</v>
      </c>
      <c r="CI139" t="s">
        <v>111</v>
      </c>
      <c r="CJ139" t="s">
        <v>118</v>
      </c>
      <c r="CK139" t="s">
        <v>111</v>
      </c>
      <c r="CL139" t="s">
        <v>119</v>
      </c>
      <c r="CM139" t="s">
        <v>104</v>
      </c>
    </row>
    <row r="140" spans="1:91" x14ac:dyDescent="0.25">
      <c r="A140" t="s">
        <v>89</v>
      </c>
      <c r="B140" t="s">
        <v>90</v>
      </c>
      <c r="C140" t="s">
        <v>427</v>
      </c>
      <c r="D140" t="s">
        <v>426</v>
      </c>
      <c r="E140" s="4">
        <v>806134839987</v>
      </c>
      <c r="F140" t="s">
        <v>128</v>
      </c>
      <c r="G140" s="4">
        <v>115</v>
      </c>
      <c r="H140" s="4">
        <v>230</v>
      </c>
      <c r="I140" t="s">
        <v>94</v>
      </c>
      <c r="J140" t="s">
        <v>420</v>
      </c>
      <c r="K140" t="s">
        <v>96</v>
      </c>
      <c r="L140" t="s">
        <v>97</v>
      </c>
      <c r="M140" t="s">
        <v>98</v>
      </c>
      <c r="N140" t="s">
        <v>121</v>
      </c>
      <c r="O140" t="s">
        <v>100</v>
      </c>
      <c r="R140">
        <v>0</v>
      </c>
      <c r="S140">
        <v>4.75</v>
      </c>
      <c r="T140">
        <v>15</v>
      </c>
      <c r="U140">
        <v>0</v>
      </c>
      <c r="V140">
        <v>0</v>
      </c>
      <c r="W140">
        <v>0</v>
      </c>
      <c r="X140">
        <v>5.75</v>
      </c>
      <c r="Y140">
        <v>2</v>
      </c>
      <c r="Z140">
        <v>2</v>
      </c>
      <c r="AA140">
        <v>4</v>
      </c>
      <c r="AB140" t="s">
        <v>144</v>
      </c>
      <c r="AD140" t="s">
        <v>144</v>
      </c>
      <c r="AE140" t="s">
        <v>144</v>
      </c>
      <c r="AF140" t="s">
        <v>111</v>
      </c>
      <c r="AG140" t="s">
        <v>105</v>
      </c>
      <c r="AH140">
        <v>19</v>
      </c>
      <c r="AI140">
        <v>8</v>
      </c>
      <c r="AJ140">
        <v>9</v>
      </c>
      <c r="AK140">
        <v>3</v>
      </c>
      <c r="AL140">
        <v>0</v>
      </c>
      <c r="AM140">
        <v>0</v>
      </c>
      <c r="AN140">
        <v>0</v>
      </c>
      <c r="AO140">
        <v>0</v>
      </c>
      <c r="AP140" t="s">
        <v>106</v>
      </c>
      <c r="AQ140" t="s">
        <v>107</v>
      </c>
      <c r="AR140" t="s">
        <v>108</v>
      </c>
      <c r="AS140" t="s">
        <v>109</v>
      </c>
      <c r="AT140" t="s">
        <v>110</v>
      </c>
      <c r="AU140" t="s">
        <v>111</v>
      </c>
      <c r="AV140" t="s">
        <v>112</v>
      </c>
      <c r="AW140" t="s">
        <v>112</v>
      </c>
      <c r="AX140" t="s">
        <v>104</v>
      </c>
      <c r="AY140">
        <v>0</v>
      </c>
      <c r="AZ140">
        <v>0.5</v>
      </c>
      <c r="BA140">
        <v>4.75</v>
      </c>
      <c r="BC140">
        <v>0</v>
      </c>
      <c r="BD140">
        <v>14</v>
      </c>
      <c r="BI140" t="s">
        <v>145</v>
      </c>
      <c r="BJ140" t="s">
        <v>111</v>
      </c>
      <c r="BK140" t="s">
        <v>122</v>
      </c>
      <c r="BL140" t="str">
        <f>"https://www.hvlgroup.com/Products/Specs/"&amp;"H115102-OB"</f>
        <v>https://www.hvlgroup.com/Products/Specs/H115102-OB</v>
      </c>
      <c r="BM140" t="s">
        <v>421</v>
      </c>
      <c r="BN140" t="str">
        <f>"https://www.hvlgroup.com/Product/"&amp;"H115102-OB"</f>
        <v>https://www.hvlgroup.com/Product/H115102-OB</v>
      </c>
      <c r="BO140" t="s">
        <v>104</v>
      </c>
      <c r="BP140" t="s">
        <v>104</v>
      </c>
      <c r="BQ140" t="s">
        <v>422</v>
      </c>
      <c r="BR140" t="s">
        <v>116</v>
      </c>
      <c r="BS140" t="s">
        <v>116</v>
      </c>
      <c r="BT140">
        <v>0</v>
      </c>
      <c r="BV140" s="1">
        <v>42887</v>
      </c>
      <c r="BW140">
        <v>0</v>
      </c>
      <c r="BX140">
        <v>0</v>
      </c>
      <c r="BY140" t="s">
        <v>104</v>
      </c>
      <c r="BZ140">
        <v>0</v>
      </c>
      <c r="CA140">
        <v>0</v>
      </c>
      <c r="CB140">
        <v>0</v>
      </c>
      <c r="CC140">
        <v>0</v>
      </c>
      <c r="CD140">
        <v>1</v>
      </c>
      <c r="CE140">
        <v>93</v>
      </c>
      <c r="CF140" t="s">
        <v>90</v>
      </c>
      <c r="CI140" t="s">
        <v>111</v>
      </c>
      <c r="CJ140" t="s">
        <v>118</v>
      </c>
      <c r="CK140" t="s">
        <v>111</v>
      </c>
      <c r="CL140" t="s">
        <v>119</v>
      </c>
      <c r="CM140" t="s">
        <v>104</v>
      </c>
    </row>
    <row r="141" spans="1:91" x14ac:dyDescent="0.25">
      <c r="A141" t="s">
        <v>89</v>
      </c>
      <c r="B141" t="s">
        <v>90</v>
      </c>
      <c r="C141" t="s">
        <v>428</v>
      </c>
      <c r="D141" t="s">
        <v>426</v>
      </c>
      <c r="E141" s="4">
        <v>806134839994</v>
      </c>
      <c r="F141" t="s">
        <v>128</v>
      </c>
      <c r="G141" s="4">
        <v>115</v>
      </c>
      <c r="H141" s="4">
        <v>230</v>
      </c>
      <c r="I141" t="s">
        <v>94</v>
      </c>
      <c r="J141" t="s">
        <v>420</v>
      </c>
      <c r="K141" t="s">
        <v>96</v>
      </c>
      <c r="L141" t="s">
        <v>97</v>
      </c>
      <c r="M141" t="s">
        <v>98</v>
      </c>
      <c r="N141" t="s">
        <v>124</v>
      </c>
      <c r="O141" t="s">
        <v>100</v>
      </c>
      <c r="R141">
        <v>0</v>
      </c>
      <c r="S141">
        <v>4.75</v>
      </c>
      <c r="T141">
        <v>15</v>
      </c>
      <c r="U141">
        <v>0</v>
      </c>
      <c r="V141">
        <v>0</v>
      </c>
      <c r="W141">
        <v>0</v>
      </c>
      <c r="X141">
        <v>5.75</v>
      </c>
      <c r="Y141">
        <v>2</v>
      </c>
      <c r="Z141">
        <v>2</v>
      </c>
      <c r="AA141">
        <v>4</v>
      </c>
      <c r="AB141" t="s">
        <v>144</v>
      </c>
      <c r="AD141" t="s">
        <v>144</v>
      </c>
      <c r="AE141" t="s">
        <v>144</v>
      </c>
      <c r="AF141" t="s">
        <v>111</v>
      </c>
      <c r="AG141" t="s">
        <v>105</v>
      </c>
      <c r="AH141">
        <v>19</v>
      </c>
      <c r="AI141">
        <v>8</v>
      </c>
      <c r="AJ141">
        <v>9</v>
      </c>
      <c r="AK141">
        <v>3</v>
      </c>
      <c r="AL141">
        <v>0</v>
      </c>
      <c r="AM141">
        <v>0</v>
      </c>
      <c r="AN141">
        <v>0</v>
      </c>
      <c r="AO141">
        <v>0</v>
      </c>
      <c r="AP141" t="s">
        <v>106</v>
      </c>
      <c r="AQ141" t="s">
        <v>107</v>
      </c>
      <c r="AR141" t="s">
        <v>108</v>
      </c>
      <c r="AS141" t="s">
        <v>109</v>
      </c>
      <c r="AT141" t="s">
        <v>110</v>
      </c>
      <c r="AU141" t="s">
        <v>111</v>
      </c>
      <c r="AV141" t="s">
        <v>112</v>
      </c>
      <c r="AW141" t="s">
        <v>112</v>
      </c>
      <c r="AX141" t="s">
        <v>104</v>
      </c>
      <c r="AY141">
        <v>0</v>
      </c>
      <c r="AZ141">
        <v>0.5</v>
      </c>
      <c r="BA141">
        <v>4.75</v>
      </c>
      <c r="BC141">
        <v>0</v>
      </c>
      <c r="BD141">
        <v>14</v>
      </c>
      <c r="BI141" t="s">
        <v>145</v>
      </c>
      <c r="BJ141" t="s">
        <v>111</v>
      </c>
      <c r="BK141" t="s">
        <v>125</v>
      </c>
      <c r="BL141" t="str">
        <f>"https://www.hvlgroup.com/Products/Specs/"&amp;"H115102-PN"</f>
        <v>https://www.hvlgroup.com/Products/Specs/H115102-PN</v>
      </c>
      <c r="BM141" t="s">
        <v>421</v>
      </c>
      <c r="BN141" t="str">
        <f>"https://www.hvlgroup.com/Product/"&amp;"H115102-PN"</f>
        <v>https://www.hvlgroup.com/Product/H115102-PN</v>
      </c>
      <c r="BO141" t="s">
        <v>104</v>
      </c>
      <c r="BP141" t="s">
        <v>104</v>
      </c>
      <c r="BQ141" t="s">
        <v>422</v>
      </c>
      <c r="BR141" t="s">
        <v>116</v>
      </c>
      <c r="BS141" t="s">
        <v>116</v>
      </c>
      <c r="BT141">
        <v>0</v>
      </c>
      <c r="BV141" s="1">
        <v>42887</v>
      </c>
      <c r="BW141">
        <v>0</v>
      </c>
      <c r="BX141">
        <v>0</v>
      </c>
      <c r="BY141" t="s">
        <v>104</v>
      </c>
      <c r="BZ141">
        <v>0</v>
      </c>
      <c r="CA141">
        <v>0</v>
      </c>
      <c r="CB141">
        <v>0</v>
      </c>
      <c r="CC141">
        <v>0</v>
      </c>
      <c r="CD141">
        <v>1</v>
      </c>
      <c r="CE141">
        <v>93</v>
      </c>
      <c r="CF141" t="s">
        <v>90</v>
      </c>
      <c r="CI141" t="s">
        <v>111</v>
      </c>
      <c r="CJ141" t="s">
        <v>118</v>
      </c>
      <c r="CK141" t="s">
        <v>111</v>
      </c>
      <c r="CL141" t="s">
        <v>119</v>
      </c>
      <c r="CM141" t="s">
        <v>104</v>
      </c>
    </row>
    <row r="142" spans="1:91" x14ac:dyDescent="0.25">
      <c r="A142" t="s">
        <v>89</v>
      </c>
      <c r="B142" t="s">
        <v>90</v>
      </c>
      <c r="C142" t="s">
        <v>429</v>
      </c>
      <c r="D142" t="s">
        <v>430</v>
      </c>
      <c r="E142" s="4">
        <v>806134840006</v>
      </c>
      <c r="F142" t="s">
        <v>93</v>
      </c>
      <c r="G142" s="4">
        <v>58</v>
      </c>
      <c r="H142" s="4">
        <v>116</v>
      </c>
      <c r="I142" t="s">
        <v>94</v>
      </c>
      <c r="J142" t="s">
        <v>431</v>
      </c>
      <c r="K142" t="s">
        <v>96</v>
      </c>
      <c r="L142" t="s">
        <v>97</v>
      </c>
      <c r="M142" t="s">
        <v>98</v>
      </c>
      <c r="N142" t="s">
        <v>99</v>
      </c>
      <c r="O142" t="s">
        <v>100</v>
      </c>
      <c r="R142">
        <v>0</v>
      </c>
      <c r="S142">
        <v>4.75</v>
      </c>
      <c r="T142">
        <v>23.5</v>
      </c>
      <c r="U142">
        <v>0</v>
      </c>
      <c r="V142">
        <v>0</v>
      </c>
      <c r="W142">
        <v>0</v>
      </c>
      <c r="X142">
        <v>3.5</v>
      </c>
      <c r="Y142">
        <v>2</v>
      </c>
      <c r="Z142">
        <v>1</v>
      </c>
      <c r="AA142">
        <v>75</v>
      </c>
      <c r="AB142" t="s">
        <v>278</v>
      </c>
      <c r="AD142" t="s">
        <v>278</v>
      </c>
      <c r="AE142" t="s">
        <v>278</v>
      </c>
      <c r="AF142" t="s">
        <v>111</v>
      </c>
      <c r="AG142" t="s">
        <v>105</v>
      </c>
      <c r="AH142">
        <v>13</v>
      </c>
      <c r="AI142">
        <v>10</v>
      </c>
      <c r="AJ142">
        <v>7</v>
      </c>
      <c r="AK142">
        <v>3</v>
      </c>
      <c r="AL142">
        <v>0</v>
      </c>
      <c r="AM142">
        <v>0</v>
      </c>
      <c r="AN142">
        <v>0</v>
      </c>
      <c r="AO142">
        <v>0</v>
      </c>
      <c r="AP142" t="s">
        <v>106</v>
      </c>
      <c r="AQ142" t="s">
        <v>107</v>
      </c>
      <c r="AR142" t="s">
        <v>108</v>
      </c>
      <c r="AS142" t="s">
        <v>109</v>
      </c>
      <c r="AT142" t="s">
        <v>110</v>
      </c>
      <c r="AU142" t="s">
        <v>111</v>
      </c>
      <c r="AV142" t="s">
        <v>112</v>
      </c>
      <c r="AW142" t="s">
        <v>112</v>
      </c>
      <c r="AX142" t="s">
        <v>111</v>
      </c>
      <c r="AY142">
        <v>0</v>
      </c>
      <c r="AZ142">
        <v>0.5</v>
      </c>
      <c r="BA142">
        <v>4.75</v>
      </c>
      <c r="BC142">
        <v>0</v>
      </c>
      <c r="BD142">
        <v>10.75</v>
      </c>
      <c r="BI142" t="s">
        <v>112</v>
      </c>
      <c r="BJ142" t="s">
        <v>111</v>
      </c>
      <c r="BK142" t="s">
        <v>113</v>
      </c>
      <c r="BL142" t="str">
        <f>"https://www.hvlgroup.com/Products/Specs/"&amp;"H116101-AGB"</f>
        <v>https://www.hvlgroup.com/Products/Specs/H116101-AGB</v>
      </c>
      <c r="BM142" t="s">
        <v>432</v>
      </c>
      <c r="BN142" t="str">
        <f>"https://www.hvlgroup.com/Product/"&amp;"H116101-AGB"</f>
        <v>https://www.hvlgroup.com/Product/H116101-AGB</v>
      </c>
      <c r="BO142" t="s">
        <v>104</v>
      </c>
      <c r="BP142" t="s">
        <v>104</v>
      </c>
      <c r="BQ142" t="s">
        <v>260</v>
      </c>
      <c r="BR142" t="s">
        <v>116</v>
      </c>
      <c r="BS142" t="s">
        <v>116</v>
      </c>
      <c r="BT142">
        <v>0</v>
      </c>
      <c r="BV142" s="1">
        <v>42887</v>
      </c>
      <c r="BW142">
        <v>0</v>
      </c>
      <c r="BX142">
        <v>0</v>
      </c>
      <c r="BY142" t="s">
        <v>104</v>
      </c>
      <c r="BZ142">
        <v>0</v>
      </c>
      <c r="CA142">
        <v>0</v>
      </c>
      <c r="CB142">
        <v>0</v>
      </c>
      <c r="CC142">
        <v>0</v>
      </c>
      <c r="CD142">
        <v>1</v>
      </c>
      <c r="CE142">
        <v>101</v>
      </c>
      <c r="CF142" t="s">
        <v>90</v>
      </c>
      <c r="CI142" t="s">
        <v>111</v>
      </c>
      <c r="CJ142" t="s">
        <v>118</v>
      </c>
      <c r="CK142" t="s">
        <v>111</v>
      </c>
      <c r="CL142" t="s">
        <v>119</v>
      </c>
      <c r="CM142" t="s">
        <v>104</v>
      </c>
    </row>
    <row r="143" spans="1:91" x14ac:dyDescent="0.25">
      <c r="A143" t="s">
        <v>89</v>
      </c>
      <c r="B143" t="s">
        <v>90</v>
      </c>
      <c r="C143" t="s">
        <v>433</v>
      </c>
      <c r="D143" t="s">
        <v>430</v>
      </c>
      <c r="E143" s="4">
        <v>806134840013</v>
      </c>
      <c r="F143" t="s">
        <v>93</v>
      </c>
      <c r="G143" s="4">
        <v>58</v>
      </c>
      <c r="H143" s="4">
        <v>116</v>
      </c>
      <c r="I143" t="s">
        <v>94</v>
      </c>
      <c r="J143" t="s">
        <v>431</v>
      </c>
      <c r="K143" t="s">
        <v>96</v>
      </c>
      <c r="L143" t="s">
        <v>97</v>
      </c>
      <c r="M143" t="s">
        <v>98</v>
      </c>
      <c r="N143" t="s">
        <v>121</v>
      </c>
      <c r="O143" t="s">
        <v>100</v>
      </c>
      <c r="R143">
        <v>0</v>
      </c>
      <c r="S143">
        <v>4.75</v>
      </c>
      <c r="T143">
        <v>23.5</v>
      </c>
      <c r="U143">
        <v>0</v>
      </c>
      <c r="V143">
        <v>0</v>
      </c>
      <c r="W143">
        <v>0</v>
      </c>
      <c r="X143">
        <v>3.5</v>
      </c>
      <c r="Y143">
        <v>2</v>
      </c>
      <c r="Z143">
        <v>1</v>
      </c>
      <c r="AA143">
        <v>75</v>
      </c>
      <c r="AB143" t="s">
        <v>278</v>
      </c>
      <c r="AD143" t="s">
        <v>278</v>
      </c>
      <c r="AE143" t="s">
        <v>278</v>
      </c>
      <c r="AF143" t="s">
        <v>111</v>
      </c>
      <c r="AG143" t="s">
        <v>105</v>
      </c>
      <c r="AH143">
        <v>13</v>
      </c>
      <c r="AI143">
        <v>10</v>
      </c>
      <c r="AJ143">
        <v>7</v>
      </c>
      <c r="AK143">
        <v>3</v>
      </c>
      <c r="AL143">
        <v>0</v>
      </c>
      <c r="AM143">
        <v>0</v>
      </c>
      <c r="AN143">
        <v>0</v>
      </c>
      <c r="AO143">
        <v>0</v>
      </c>
      <c r="AP143" t="s">
        <v>106</v>
      </c>
      <c r="AQ143" t="s">
        <v>107</v>
      </c>
      <c r="AR143" t="s">
        <v>108</v>
      </c>
      <c r="AS143" t="s">
        <v>109</v>
      </c>
      <c r="AT143" t="s">
        <v>110</v>
      </c>
      <c r="AU143" t="s">
        <v>111</v>
      </c>
      <c r="AV143" t="s">
        <v>112</v>
      </c>
      <c r="AW143" t="s">
        <v>112</v>
      </c>
      <c r="AX143" t="s">
        <v>111</v>
      </c>
      <c r="AY143">
        <v>0</v>
      </c>
      <c r="AZ143">
        <v>0.5</v>
      </c>
      <c r="BA143">
        <v>4.75</v>
      </c>
      <c r="BC143">
        <v>0</v>
      </c>
      <c r="BD143">
        <v>10.75</v>
      </c>
      <c r="BI143" t="s">
        <v>112</v>
      </c>
      <c r="BJ143" t="s">
        <v>111</v>
      </c>
      <c r="BK143" t="s">
        <v>122</v>
      </c>
      <c r="BL143" t="str">
        <f>"https://www.hvlgroup.com/Products/Specs/"&amp;"H116101-OB"</f>
        <v>https://www.hvlgroup.com/Products/Specs/H116101-OB</v>
      </c>
      <c r="BM143" t="s">
        <v>432</v>
      </c>
      <c r="BN143" t="str">
        <f>"https://www.hvlgroup.com/Product/"&amp;"H116101-OB"</f>
        <v>https://www.hvlgroup.com/Product/H116101-OB</v>
      </c>
      <c r="BO143" t="s">
        <v>104</v>
      </c>
      <c r="BP143" t="s">
        <v>104</v>
      </c>
      <c r="BQ143" t="s">
        <v>260</v>
      </c>
      <c r="BR143" t="s">
        <v>116</v>
      </c>
      <c r="BS143" t="s">
        <v>116</v>
      </c>
      <c r="BT143">
        <v>0</v>
      </c>
      <c r="BV143" s="1">
        <v>42887</v>
      </c>
      <c r="BW143">
        <v>0</v>
      </c>
      <c r="BX143">
        <v>0</v>
      </c>
      <c r="BY143" t="s">
        <v>104</v>
      </c>
      <c r="BZ143">
        <v>0</v>
      </c>
      <c r="CA143">
        <v>0</v>
      </c>
      <c r="CB143">
        <v>0</v>
      </c>
      <c r="CC143">
        <v>0</v>
      </c>
      <c r="CD143">
        <v>1</v>
      </c>
      <c r="CE143">
        <v>101</v>
      </c>
      <c r="CF143" t="s">
        <v>90</v>
      </c>
      <c r="CI143" t="s">
        <v>111</v>
      </c>
      <c r="CJ143" t="s">
        <v>118</v>
      </c>
      <c r="CK143" t="s">
        <v>111</v>
      </c>
      <c r="CL143" t="s">
        <v>119</v>
      </c>
      <c r="CM143" t="s">
        <v>104</v>
      </c>
    </row>
    <row r="144" spans="1:91" x14ac:dyDescent="0.25">
      <c r="A144" t="s">
        <v>89</v>
      </c>
      <c r="B144" t="s">
        <v>90</v>
      </c>
      <c r="C144" t="s">
        <v>434</v>
      </c>
      <c r="D144" t="s">
        <v>430</v>
      </c>
      <c r="E144" s="4">
        <v>806134840020</v>
      </c>
      <c r="F144" t="s">
        <v>93</v>
      </c>
      <c r="G144" s="4">
        <v>58</v>
      </c>
      <c r="H144" s="4">
        <v>116</v>
      </c>
      <c r="I144" t="s">
        <v>94</v>
      </c>
      <c r="J144" t="s">
        <v>431</v>
      </c>
      <c r="K144" t="s">
        <v>96</v>
      </c>
      <c r="L144" t="s">
        <v>97</v>
      </c>
      <c r="M144" t="s">
        <v>98</v>
      </c>
      <c r="N144" t="s">
        <v>124</v>
      </c>
      <c r="O144" t="s">
        <v>100</v>
      </c>
      <c r="R144">
        <v>0</v>
      </c>
      <c r="S144">
        <v>4.75</v>
      </c>
      <c r="T144">
        <v>23.5</v>
      </c>
      <c r="U144">
        <v>0</v>
      </c>
      <c r="V144">
        <v>0</v>
      </c>
      <c r="W144">
        <v>0</v>
      </c>
      <c r="X144">
        <v>3.5</v>
      </c>
      <c r="Y144">
        <v>2</v>
      </c>
      <c r="Z144">
        <v>1</v>
      </c>
      <c r="AA144">
        <v>75</v>
      </c>
      <c r="AB144" t="s">
        <v>278</v>
      </c>
      <c r="AD144" t="s">
        <v>278</v>
      </c>
      <c r="AE144" t="s">
        <v>278</v>
      </c>
      <c r="AF144" t="s">
        <v>111</v>
      </c>
      <c r="AG144" t="s">
        <v>105</v>
      </c>
      <c r="AH144">
        <v>13</v>
      </c>
      <c r="AI144">
        <v>10</v>
      </c>
      <c r="AJ144">
        <v>7</v>
      </c>
      <c r="AK144">
        <v>3</v>
      </c>
      <c r="AL144">
        <v>0</v>
      </c>
      <c r="AM144">
        <v>0</v>
      </c>
      <c r="AN144">
        <v>0</v>
      </c>
      <c r="AO144">
        <v>0</v>
      </c>
      <c r="AP144" t="s">
        <v>106</v>
      </c>
      <c r="AQ144" t="s">
        <v>107</v>
      </c>
      <c r="AR144" t="s">
        <v>108</v>
      </c>
      <c r="AS144" t="s">
        <v>109</v>
      </c>
      <c r="AT144" t="s">
        <v>110</v>
      </c>
      <c r="AU144" t="s">
        <v>111</v>
      </c>
      <c r="AV144" t="s">
        <v>112</v>
      </c>
      <c r="AW144" t="s">
        <v>112</v>
      </c>
      <c r="AX144" t="s">
        <v>111</v>
      </c>
      <c r="AY144">
        <v>0</v>
      </c>
      <c r="AZ144">
        <v>0.5</v>
      </c>
      <c r="BA144">
        <v>4.75</v>
      </c>
      <c r="BC144">
        <v>0</v>
      </c>
      <c r="BD144">
        <v>10.75</v>
      </c>
      <c r="BI144" t="s">
        <v>112</v>
      </c>
      <c r="BJ144" t="s">
        <v>111</v>
      </c>
      <c r="BK144" t="s">
        <v>125</v>
      </c>
      <c r="BL144" t="str">
        <f>"https://www.hvlgroup.com/Products/Specs/"&amp;"H116101-PN"</f>
        <v>https://www.hvlgroup.com/Products/Specs/H116101-PN</v>
      </c>
      <c r="BM144" t="s">
        <v>432</v>
      </c>
      <c r="BN144" t="str">
        <f>"https://www.hvlgroup.com/Product/"&amp;"H116101-PN"</f>
        <v>https://www.hvlgroup.com/Product/H116101-PN</v>
      </c>
      <c r="BO144" t="s">
        <v>104</v>
      </c>
      <c r="BP144" t="s">
        <v>104</v>
      </c>
      <c r="BQ144" t="s">
        <v>260</v>
      </c>
      <c r="BR144" t="s">
        <v>116</v>
      </c>
      <c r="BS144" t="s">
        <v>116</v>
      </c>
      <c r="BT144">
        <v>0</v>
      </c>
      <c r="BV144" s="1">
        <v>42887</v>
      </c>
      <c r="BW144">
        <v>0</v>
      </c>
      <c r="BX144">
        <v>0</v>
      </c>
      <c r="BY144" t="s">
        <v>104</v>
      </c>
      <c r="BZ144">
        <v>0</v>
      </c>
      <c r="CA144">
        <v>0</v>
      </c>
      <c r="CB144">
        <v>0</v>
      </c>
      <c r="CC144">
        <v>0</v>
      </c>
      <c r="CD144">
        <v>1</v>
      </c>
      <c r="CE144">
        <v>101</v>
      </c>
      <c r="CF144" t="s">
        <v>90</v>
      </c>
      <c r="CI144" t="s">
        <v>111</v>
      </c>
      <c r="CJ144" t="s">
        <v>118</v>
      </c>
      <c r="CK144" t="s">
        <v>111</v>
      </c>
      <c r="CL144" t="s">
        <v>119</v>
      </c>
      <c r="CM144" t="s">
        <v>104</v>
      </c>
    </row>
    <row r="145" spans="1:91" x14ac:dyDescent="0.25">
      <c r="A145" t="s">
        <v>89</v>
      </c>
      <c r="B145" t="s">
        <v>90</v>
      </c>
      <c r="C145" t="s">
        <v>435</v>
      </c>
      <c r="D145" t="s">
        <v>436</v>
      </c>
      <c r="E145" s="4">
        <v>806134840037</v>
      </c>
      <c r="F145" t="s">
        <v>128</v>
      </c>
      <c r="G145" s="4">
        <v>76</v>
      </c>
      <c r="H145" s="4">
        <v>152</v>
      </c>
      <c r="I145" t="s">
        <v>94</v>
      </c>
      <c r="J145" t="s">
        <v>431</v>
      </c>
      <c r="K145" t="s">
        <v>96</v>
      </c>
      <c r="L145" t="s">
        <v>97</v>
      </c>
      <c r="M145" t="s">
        <v>98</v>
      </c>
      <c r="N145" t="s">
        <v>99</v>
      </c>
      <c r="O145" t="s">
        <v>100</v>
      </c>
      <c r="R145">
        <v>0</v>
      </c>
      <c r="S145">
        <v>4.75</v>
      </c>
      <c r="T145">
        <v>30</v>
      </c>
      <c r="U145">
        <v>0</v>
      </c>
      <c r="V145">
        <v>0</v>
      </c>
      <c r="W145">
        <v>0</v>
      </c>
      <c r="X145">
        <v>3.5</v>
      </c>
      <c r="Y145">
        <v>2</v>
      </c>
      <c r="Z145">
        <v>2</v>
      </c>
      <c r="AA145">
        <v>75</v>
      </c>
      <c r="AB145" t="s">
        <v>278</v>
      </c>
      <c r="AD145" t="s">
        <v>278</v>
      </c>
      <c r="AE145" t="s">
        <v>278</v>
      </c>
      <c r="AF145" t="s">
        <v>111</v>
      </c>
      <c r="AG145" t="s">
        <v>105</v>
      </c>
      <c r="AH145">
        <v>17</v>
      </c>
      <c r="AI145">
        <v>12</v>
      </c>
      <c r="AJ145">
        <v>7</v>
      </c>
      <c r="AK145">
        <v>3</v>
      </c>
      <c r="AL145">
        <v>0</v>
      </c>
      <c r="AM145">
        <v>0</v>
      </c>
      <c r="AN145">
        <v>0</v>
      </c>
      <c r="AO145">
        <v>0</v>
      </c>
      <c r="AP145" t="s">
        <v>106</v>
      </c>
      <c r="AQ145" t="s">
        <v>107</v>
      </c>
      <c r="AR145" t="s">
        <v>108</v>
      </c>
      <c r="AS145" t="s">
        <v>109</v>
      </c>
      <c r="AT145" t="s">
        <v>110</v>
      </c>
      <c r="AU145" t="s">
        <v>111</v>
      </c>
      <c r="AV145" t="s">
        <v>112</v>
      </c>
      <c r="AW145" t="s">
        <v>112</v>
      </c>
      <c r="AX145" t="s">
        <v>111</v>
      </c>
      <c r="AY145">
        <v>0</v>
      </c>
      <c r="AZ145">
        <v>0.5</v>
      </c>
      <c r="BA145">
        <v>4.75</v>
      </c>
      <c r="BC145">
        <v>0</v>
      </c>
      <c r="BD145">
        <v>12.25</v>
      </c>
      <c r="BI145" t="s">
        <v>112</v>
      </c>
      <c r="BJ145" t="s">
        <v>111</v>
      </c>
      <c r="BK145" t="s">
        <v>113</v>
      </c>
      <c r="BL145" t="str">
        <f>"https://www.hvlgroup.com/Products/Specs/"&amp;"H116102-AGB"</f>
        <v>https://www.hvlgroup.com/Products/Specs/H116102-AGB</v>
      </c>
      <c r="BM145" t="s">
        <v>437</v>
      </c>
      <c r="BN145" t="str">
        <f>"https://www.hvlgroup.com/Product/"&amp;"H116102-AGB"</f>
        <v>https://www.hvlgroup.com/Product/H116102-AGB</v>
      </c>
      <c r="BO145" t="s">
        <v>104</v>
      </c>
      <c r="BP145" t="s">
        <v>104</v>
      </c>
      <c r="BQ145" t="s">
        <v>260</v>
      </c>
      <c r="BR145" t="s">
        <v>116</v>
      </c>
      <c r="BS145" t="s">
        <v>116</v>
      </c>
      <c r="BT145">
        <v>0</v>
      </c>
      <c r="BV145" s="1">
        <v>42887</v>
      </c>
      <c r="BW145">
        <v>0</v>
      </c>
      <c r="BX145">
        <v>0</v>
      </c>
      <c r="BY145" t="s">
        <v>104</v>
      </c>
      <c r="BZ145">
        <v>0</v>
      </c>
      <c r="CA145">
        <v>0</v>
      </c>
      <c r="CB145">
        <v>0</v>
      </c>
      <c r="CC145">
        <v>0</v>
      </c>
      <c r="CD145">
        <v>1</v>
      </c>
      <c r="CE145">
        <v>101</v>
      </c>
      <c r="CF145" t="s">
        <v>90</v>
      </c>
      <c r="CI145" t="s">
        <v>111</v>
      </c>
      <c r="CJ145" t="s">
        <v>118</v>
      </c>
      <c r="CK145" t="s">
        <v>111</v>
      </c>
      <c r="CL145" t="s">
        <v>119</v>
      </c>
      <c r="CM145" t="s">
        <v>104</v>
      </c>
    </row>
    <row r="146" spans="1:91" x14ac:dyDescent="0.25">
      <c r="A146" t="s">
        <v>89</v>
      </c>
      <c r="B146" t="s">
        <v>90</v>
      </c>
      <c r="C146" t="s">
        <v>438</v>
      </c>
      <c r="D146" t="s">
        <v>436</v>
      </c>
      <c r="E146" s="4">
        <v>806134840044</v>
      </c>
      <c r="F146" t="s">
        <v>128</v>
      </c>
      <c r="G146" s="4">
        <v>76</v>
      </c>
      <c r="H146" s="4">
        <v>152</v>
      </c>
      <c r="I146" t="s">
        <v>94</v>
      </c>
      <c r="J146" t="s">
        <v>431</v>
      </c>
      <c r="K146" t="s">
        <v>96</v>
      </c>
      <c r="L146" t="s">
        <v>97</v>
      </c>
      <c r="M146" t="s">
        <v>98</v>
      </c>
      <c r="N146" t="s">
        <v>121</v>
      </c>
      <c r="O146" t="s">
        <v>100</v>
      </c>
      <c r="R146">
        <v>0</v>
      </c>
      <c r="S146">
        <v>4.75</v>
      </c>
      <c r="T146">
        <v>30</v>
      </c>
      <c r="U146">
        <v>0</v>
      </c>
      <c r="V146">
        <v>0</v>
      </c>
      <c r="W146">
        <v>0</v>
      </c>
      <c r="X146">
        <v>3.5</v>
      </c>
      <c r="Y146">
        <v>2</v>
      </c>
      <c r="Z146">
        <v>2</v>
      </c>
      <c r="AA146">
        <v>75</v>
      </c>
      <c r="AB146" t="s">
        <v>278</v>
      </c>
      <c r="AD146" t="s">
        <v>278</v>
      </c>
      <c r="AE146" t="s">
        <v>278</v>
      </c>
      <c r="AF146" t="s">
        <v>111</v>
      </c>
      <c r="AG146" t="s">
        <v>105</v>
      </c>
      <c r="AH146">
        <v>17</v>
      </c>
      <c r="AI146">
        <v>12</v>
      </c>
      <c r="AJ146">
        <v>7</v>
      </c>
      <c r="AK146">
        <v>3</v>
      </c>
      <c r="AL146">
        <v>0</v>
      </c>
      <c r="AM146">
        <v>0</v>
      </c>
      <c r="AN146">
        <v>0</v>
      </c>
      <c r="AO146">
        <v>0</v>
      </c>
      <c r="AP146" t="s">
        <v>106</v>
      </c>
      <c r="AQ146" t="s">
        <v>107</v>
      </c>
      <c r="AR146" t="s">
        <v>108</v>
      </c>
      <c r="AS146" t="s">
        <v>109</v>
      </c>
      <c r="AT146" t="s">
        <v>110</v>
      </c>
      <c r="AU146" t="s">
        <v>111</v>
      </c>
      <c r="AV146" t="s">
        <v>112</v>
      </c>
      <c r="AW146" t="s">
        <v>112</v>
      </c>
      <c r="AX146" t="s">
        <v>111</v>
      </c>
      <c r="AY146">
        <v>0</v>
      </c>
      <c r="AZ146">
        <v>0.5</v>
      </c>
      <c r="BA146">
        <v>4.75</v>
      </c>
      <c r="BC146">
        <v>0</v>
      </c>
      <c r="BD146">
        <v>12.25</v>
      </c>
      <c r="BI146" t="s">
        <v>112</v>
      </c>
      <c r="BJ146" t="s">
        <v>111</v>
      </c>
      <c r="BK146" t="s">
        <v>122</v>
      </c>
      <c r="BL146" t="str">
        <f>"https://www.hvlgroup.com/Products/Specs/"&amp;"H116102-OB"</f>
        <v>https://www.hvlgroup.com/Products/Specs/H116102-OB</v>
      </c>
      <c r="BM146" t="s">
        <v>437</v>
      </c>
      <c r="BN146" t="str">
        <f>"https://www.hvlgroup.com/Product/"&amp;"H116102-OB"</f>
        <v>https://www.hvlgroup.com/Product/H116102-OB</v>
      </c>
      <c r="BO146" t="s">
        <v>104</v>
      </c>
      <c r="BP146" t="s">
        <v>104</v>
      </c>
      <c r="BQ146" t="s">
        <v>260</v>
      </c>
      <c r="BR146" t="s">
        <v>116</v>
      </c>
      <c r="BS146" t="s">
        <v>116</v>
      </c>
      <c r="BT146">
        <v>0</v>
      </c>
      <c r="BV146" s="1">
        <v>42887</v>
      </c>
      <c r="BW146">
        <v>0</v>
      </c>
      <c r="BX146">
        <v>0</v>
      </c>
      <c r="BY146" t="s">
        <v>104</v>
      </c>
      <c r="BZ146">
        <v>0</v>
      </c>
      <c r="CA146">
        <v>0</v>
      </c>
      <c r="CB146">
        <v>0</v>
      </c>
      <c r="CC146">
        <v>0</v>
      </c>
      <c r="CD146">
        <v>1</v>
      </c>
      <c r="CE146">
        <v>101</v>
      </c>
      <c r="CF146" t="s">
        <v>90</v>
      </c>
      <c r="CI146" t="s">
        <v>111</v>
      </c>
      <c r="CJ146" t="s">
        <v>118</v>
      </c>
      <c r="CK146" t="s">
        <v>111</v>
      </c>
      <c r="CL146" t="s">
        <v>119</v>
      </c>
      <c r="CM146" t="s">
        <v>104</v>
      </c>
    </row>
    <row r="147" spans="1:91" x14ac:dyDescent="0.25">
      <c r="A147" t="s">
        <v>89</v>
      </c>
      <c r="B147" t="s">
        <v>90</v>
      </c>
      <c r="C147" t="s">
        <v>439</v>
      </c>
      <c r="D147" t="s">
        <v>436</v>
      </c>
      <c r="E147" s="4">
        <v>806134840051</v>
      </c>
      <c r="F147" t="s">
        <v>128</v>
      </c>
      <c r="G147" s="4">
        <v>76</v>
      </c>
      <c r="H147" s="4">
        <v>152</v>
      </c>
      <c r="I147" t="s">
        <v>94</v>
      </c>
      <c r="J147" t="s">
        <v>431</v>
      </c>
      <c r="K147" t="s">
        <v>96</v>
      </c>
      <c r="L147" t="s">
        <v>97</v>
      </c>
      <c r="M147" t="s">
        <v>98</v>
      </c>
      <c r="N147" t="s">
        <v>124</v>
      </c>
      <c r="O147" t="s">
        <v>100</v>
      </c>
      <c r="R147">
        <v>0</v>
      </c>
      <c r="S147">
        <v>4.75</v>
      </c>
      <c r="T147">
        <v>30</v>
      </c>
      <c r="U147">
        <v>0</v>
      </c>
      <c r="V147">
        <v>0</v>
      </c>
      <c r="W147">
        <v>0</v>
      </c>
      <c r="X147">
        <v>3.5</v>
      </c>
      <c r="Y147">
        <v>2</v>
      </c>
      <c r="Z147">
        <v>2</v>
      </c>
      <c r="AA147">
        <v>75</v>
      </c>
      <c r="AB147" t="s">
        <v>278</v>
      </c>
      <c r="AD147" t="s">
        <v>278</v>
      </c>
      <c r="AE147" t="s">
        <v>278</v>
      </c>
      <c r="AF147" t="s">
        <v>111</v>
      </c>
      <c r="AG147" t="s">
        <v>105</v>
      </c>
      <c r="AH147">
        <v>17</v>
      </c>
      <c r="AI147">
        <v>12</v>
      </c>
      <c r="AJ147">
        <v>7</v>
      </c>
      <c r="AK147">
        <v>3</v>
      </c>
      <c r="AL147">
        <v>0</v>
      </c>
      <c r="AM147">
        <v>0</v>
      </c>
      <c r="AN147">
        <v>0</v>
      </c>
      <c r="AO147">
        <v>0</v>
      </c>
      <c r="AP147" t="s">
        <v>106</v>
      </c>
      <c r="AQ147" t="s">
        <v>107</v>
      </c>
      <c r="AR147" t="s">
        <v>108</v>
      </c>
      <c r="AS147" t="s">
        <v>109</v>
      </c>
      <c r="AT147" t="s">
        <v>110</v>
      </c>
      <c r="AU147" t="s">
        <v>111</v>
      </c>
      <c r="AV147" t="s">
        <v>112</v>
      </c>
      <c r="AW147" t="s">
        <v>112</v>
      </c>
      <c r="AX147" t="s">
        <v>111</v>
      </c>
      <c r="AY147">
        <v>0</v>
      </c>
      <c r="AZ147">
        <v>0.5</v>
      </c>
      <c r="BA147">
        <v>4.5</v>
      </c>
      <c r="BC147">
        <v>0</v>
      </c>
      <c r="BD147">
        <v>12.25</v>
      </c>
      <c r="BI147" t="s">
        <v>112</v>
      </c>
      <c r="BJ147" t="s">
        <v>111</v>
      </c>
      <c r="BK147" t="s">
        <v>125</v>
      </c>
      <c r="BL147" t="str">
        <f>"https://www.hvlgroup.com/Products/Specs/"&amp;"H116102-PN"</f>
        <v>https://www.hvlgroup.com/Products/Specs/H116102-PN</v>
      </c>
      <c r="BM147" t="s">
        <v>437</v>
      </c>
      <c r="BN147" t="str">
        <f>"https://www.hvlgroup.com/Product/"&amp;"H116102-PN"</f>
        <v>https://www.hvlgroup.com/Product/H116102-PN</v>
      </c>
      <c r="BO147" t="s">
        <v>104</v>
      </c>
      <c r="BP147" t="s">
        <v>104</v>
      </c>
      <c r="BQ147" t="s">
        <v>260</v>
      </c>
      <c r="BR147" t="s">
        <v>116</v>
      </c>
      <c r="BS147" t="s">
        <v>116</v>
      </c>
      <c r="BT147">
        <v>0</v>
      </c>
      <c r="BV147" s="1">
        <v>42887</v>
      </c>
      <c r="BW147">
        <v>0</v>
      </c>
      <c r="BX147">
        <v>0</v>
      </c>
      <c r="BY147" t="s">
        <v>104</v>
      </c>
      <c r="BZ147">
        <v>0</v>
      </c>
      <c r="CA147">
        <v>0</v>
      </c>
      <c r="CB147">
        <v>0</v>
      </c>
      <c r="CC147">
        <v>0</v>
      </c>
      <c r="CD147">
        <v>1</v>
      </c>
      <c r="CE147">
        <v>101</v>
      </c>
      <c r="CF147" t="s">
        <v>90</v>
      </c>
      <c r="CI147" t="s">
        <v>111</v>
      </c>
      <c r="CJ147" t="s">
        <v>118</v>
      </c>
      <c r="CK147" t="s">
        <v>111</v>
      </c>
      <c r="CL147" t="s">
        <v>119</v>
      </c>
      <c r="CM147" t="s">
        <v>104</v>
      </c>
    </row>
    <row r="148" spans="1:91" x14ac:dyDescent="0.25">
      <c r="A148" t="s">
        <v>89</v>
      </c>
      <c r="B148" t="s">
        <v>90</v>
      </c>
      <c r="C148" t="s">
        <v>440</v>
      </c>
      <c r="D148" t="s">
        <v>441</v>
      </c>
      <c r="E148" s="4">
        <v>806134840068</v>
      </c>
      <c r="F148" t="s">
        <v>442</v>
      </c>
      <c r="G148" s="4">
        <v>128</v>
      </c>
      <c r="H148" s="4">
        <v>256</v>
      </c>
      <c r="I148" t="s">
        <v>94</v>
      </c>
      <c r="J148" t="s">
        <v>431</v>
      </c>
      <c r="K148" t="s">
        <v>96</v>
      </c>
      <c r="L148" t="s">
        <v>97</v>
      </c>
      <c r="M148" t="s">
        <v>98</v>
      </c>
      <c r="N148" t="s">
        <v>99</v>
      </c>
      <c r="O148" t="s">
        <v>100</v>
      </c>
      <c r="R148">
        <v>0</v>
      </c>
      <c r="S148">
        <v>30</v>
      </c>
      <c r="T148">
        <v>3.75</v>
      </c>
      <c r="U148">
        <v>0</v>
      </c>
      <c r="V148">
        <v>0</v>
      </c>
      <c r="W148">
        <v>0</v>
      </c>
      <c r="X148">
        <v>3.75</v>
      </c>
      <c r="Y148">
        <v>3</v>
      </c>
      <c r="Z148">
        <v>4</v>
      </c>
      <c r="AA148">
        <v>75</v>
      </c>
      <c r="AB148" t="s">
        <v>278</v>
      </c>
      <c r="AD148" t="s">
        <v>278</v>
      </c>
      <c r="AE148" t="s">
        <v>278</v>
      </c>
      <c r="AF148" t="s">
        <v>111</v>
      </c>
      <c r="AG148" t="s">
        <v>105</v>
      </c>
      <c r="AH148">
        <v>22</v>
      </c>
      <c r="AI148">
        <v>22</v>
      </c>
      <c r="AJ148">
        <v>5</v>
      </c>
      <c r="AK148">
        <v>6</v>
      </c>
      <c r="AL148">
        <v>0</v>
      </c>
      <c r="AM148">
        <v>0</v>
      </c>
      <c r="AN148">
        <v>0</v>
      </c>
      <c r="AO148">
        <v>0</v>
      </c>
      <c r="AP148" t="s">
        <v>106</v>
      </c>
      <c r="AQ148" t="s">
        <v>107</v>
      </c>
      <c r="AR148" t="s">
        <v>108</v>
      </c>
      <c r="AS148" t="s">
        <v>109</v>
      </c>
      <c r="AT148" t="s">
        <v>110</v>
      </c>
      <c r="AU148" t="s">
        <v>111</v>
      </c>
      <c r="AV148" t="s">
        <v>112</v>
      </c>
      <c r="AW148" t="s">
        <v>112</v>
      </c>
      <c r="AX148" t="s">
        <v>111</v>
      </c>
      <c r="AY148">
        <v>0</v>
      </c>
      <c r="AZ148">
        <v>0</v>
      </c>
      <c r="BA148">
        <v>4.75</v>
      </c>
      <c r="BC148">
        <v>0</v>
      </c>
      <c r="BD148">
        <v>15</v>
      </c>
      <c r="BI148" t="s">
        <v>112</v>
      </c>
      <c r="BJ148" t="s">
        <v>111</v>
      </c>
      <c r="BK148" t="s">
        <v>113</v>
      </c>
      <c r="BL148" t="str">
        <f>"https://www.hvlgroup.com/Products/Specs/"&amp;"H116104-AGB"</f>
        <v>https://www.hvlgroup.com/Products/Specs/H116104-AGB</v>
      </c>
      <c r="BM148" t="s">
        <v>437</v>
      </c>
      <c r="BN148" t="str">
        <f>"https://www.hvlgroup.com/Product/"&amp;"H116104-AGB"</f>
        <v>https://www.hvlgroup.com/Product/H116104-AGB</v>
      </c>
      <c r="BO148" t="s">
        <v>104</v>
      </c>
      <c r="BP148" t="s">
        <v>104</v>
      </c>
      <c r="BQ148" t="s">
        <v>260</v>
      </c>
      <c r="BR148" t="s">
        <v>116</v>
      </c>
      <c r="BS148" t="s">
        <v>116</v>
      </c>
      <c r="BT148">
        <v>0</v>
      </c>
      <c r="BV148" s="1">
        <v>42887</v>
      </c>
      <c r="BW148">
        <v>0</v>
      </c>
      <c r="BX148">
        <v>0</v>
      </c>
      <c r="BY148" t="s">
        <v>104</v>
      </c>
      <c r="BZ148">
        <v>0</v>
      </c>
      <c r="CA148">
        <v>0</v>
      </c>
      <c r="CB148">
        <v>0</v>
      </c>
      <c r="CC148">
        <v>0</v>
      </c>
      <c r="CD148">
        <v>1</v>
      </c>
      <c r="CE148">
        <v>101</v>
      </c>
      <c r="CF148" t="s">
        <v>90</v>
      </c>
      <c r="CI148" t="s">
        <v>111</v>
      </c>
      <c r="CJ148" t="s">
        <v>118</v>
      </c>
      <c r="CK148" t="s">
        <v>111</v>
      </c>
      <c r="CL148" t="s">
        <v>119</v>
      </c>
      <c r="CM148" t="s">
        <v>104</v>
      </c>
    </row>
    <row r="149" spans="1:91" x14ac:dyDescent="0.25">
      <c r="A149" t="s">
        <v>89</v>
      </c>
      <c r="B149" t="s">
        <v>90</v>
      </c>
      <c r="C149" t="s">
        <v>443</v>
      </c>
      <c r="D149" t="s">
        <v>441</v>
      </c>
      <c r="E149" s="4">
        <v>806134840075</v>
      </c>
      <c r="F149" t="s">
        <v>442</v>
      </c>
      <c r="G149" s="4">
        <v>128</v>
      </c>
      <c r="H149" s="4">
        <v>256</v>
      </c>
      <c r="I149" t="s">
        <v>94</v>
      </c>
      <c r="J149" t="s">
        <v>431</v>
      </c>
      <c r="K149" t="s">
        <v>96</v>
      </c>
      <c r="L149" t="s">
        <v>97</v>
      </c>
      <c r="M149" t="s">
        <v>98</v>
      </c>
      <c r="N149" t="s">
        <v>121</v>
      </c>
      <c r="O149" t="s">
        <v>100</v>
      </c>
      <c r="R149">
        <v>0</v>
      </c>
      <c r="S149">
        <v>30</v>
      </c>
      <c r="T149">
        <v>3.75</v>
      </c>
      <c r="U149">
        <v>0</v>
      </c>
      <c r="V149">
        <v>0</v>
      </c>
      <c r="W149">
        <v>0</v>
      </c>
      <c r="X149">
        <v>3.75</v>
      </c>
      <c r="Y149">
        <v>3</v>
      </c>
      <c r="Z149">
        <v>4</v>
      </c>
      <c r="AA149">
        <v>75</v>
      </c>
      <c r="AB149" t="s">
        <v>278</v>
      </c>
      <c r="AD149" t="s">
        <v>278</v>
      </c>
      <c r="AE149" t="s">
        <v>278</v>
      </c>
      <c r="AF149" t="s">
        <v>111</v>
      </c>
      <c r="AG149" t="s">
        <v>105</v>
      </c>
      <c r="AH149">
        <v>22</v>
      </c>
      <c r="AI149">
        <v>22</v>
      </c>
      <c r="AJ149">
        <v>5</v>
      </c>
      <c r="AK149">
        <v>6</v>
      </c>
      <c r="AL149">
        <v>0</v>
      </c>
      <c r="AM149">
        <v>0</v>
      </c>
      <c r="AN149">
        <v>0</v>
      </c>
      <c r="AO149">
        <v>0</v>
      </c>
      <c r="AP149" t="s">
        <v>106</v>
      </c>
      <c r="AQ149" t="s">
        <v>107</v>
      </c>
      <c r="AR149" t="s">
        <v>108</v>
      </c>
      <c r="AS149" t="s">
        <v>109</v>
      </c>
      <c r="AT149" t="s">
        <v>110</v>
      </c>
      <c r="AU149" t="s">
        <v>111</v>
      </c>
      <c r="AV149" t="s">
        <v>112</v>
      </c>
      <c r="AW149" t="s">
        <v>112</v>
      </c>
      <c r="AX149" t="s">
        <v>111</v>
      </c>
      <c r="AY149">
        <v>0</v>
      </c>
      <c r="AZ149">
        <v>0</v>
      </c>
      <c r="BA149">
        <v>4.75</v>
      </c>
      <c r="BC149">
        <v>0</v>
      </c>
      <c r="BD149">
        <v>15</v>
      </c>
      <c r="BI149" t="s">
        <v>112</v>
      </c>
      <c r="BJ149" t="s">
        <v>111</v>
      </c>
      <c r="BK149" t="s">
        <v>122</v>
      </c>
      <c r="BL149" t="str">
        <f>"https://www.hvlgroup.com/Products/Specs/"&amp;"H116104-OB"</f>
        <v>https://www.hvlgroup.com/Products/Specs/H116104-OB</v>
      </c>
      <c r="BM149" t="s">
        <v>437</v>
      </c>
      <c r="BN149" t="str">
        <f>"https://www.hvlgroup.com/Product/"&amp;"H116104-OB"</f>
        <v>https://www.hvlgroup.com/Product/H116104-OB</v>
      </c>
      <c r="BO149" t="s">
        <v>104</v>
      </c>
      <c r="BP149" t="s">
        <v>104</v>
      </c>
      <c r="BQ149" t="s">
        <v>260</v>
      </c>
      <c r="BR149" t="s">
        <v>116</v>
      </c>
      <c r="BS149" t="s">
        <v>116</v>
      </c>
      <c r="BT149">
        <v>0</v>
      </c>
      <c r="BV149" s="1">
        <v>42887</v>
      </c>
      <c r="BW149">
        <v>0</v>
      </c>
      <c r="BX149">
        <v>0</v>
      </c>
      <c r="BY149" t="s">
        <v>104</v>
      </c>
      <c r="BZ149">
        <v>0</v>
      </c>
      <c r="CA149">
        <v>0</v>
      </c>
      <c r="CB149">
        <v>0</v>
      </c>
      <c r="CC149">
        <v>0</v>
      </c>
      <c r="CD149">
        <v>1</v>
      </c>
      <c r="CE149">
        <v>101</v>
      </c>
      <c r="CF149" t="s">
        <v>90</v>
      </c>
      <c r="CI149" t="s">
        <v>111</v>
      </c>
      <c r="CJ149" t="s">
        <v>118</v>
      </c>
      <c r="CK149" t="s">
        <v>111</v>
      </c>
      <c r="CL149" t="s">
        <v>119</v>
      </c>
      <c r="CM149" t="s">
        <v>104</v>
      </c>
    </row>
    <row r="150" spans="1:91" x14ac:dyDescent="0.25">
      <c r="A150" t="s">
        <v>89</v>
      </c>
      <c r="B150" t="s">
        <v>90</v>
      </c>
      <c r="C150" t="s">
        <v>444</v>
      </c>
      <c r="D150" t="s">
        <v>441</v>
      </c>
      <c r="E150" s="4">
        <v>806134840082</v>
      </c>
      <c r="F150" t="s">
        <v>442</v>
      </c>
      <c r="G150" s="4">
        <v>128</v>
      </c>
      <c r="H150" s="4">
        <v>256</v>
      </c>
      <c r="I150" t="s">
        <v>94</v>
      </c>
      <c r="J150" t="s">
        <v>431</v>
      </c>
      <c r="K150" t="s">
        <v>96</v>
      </c>
      <c r="L150" t="s">
        <v>97</v>
      </c>
      <c r="M150" t="s">
        <v>98</v>
      </c>
      <c r="N150" t="s">
        <v>124</v>
      </c>
      <c r="O150" t="s">
        <v>100</v>
      </c>
      <c r="R150">
        <v>0</v>
      </c>
      <c r="S150">
        <v>30</v>
      </c>
      <c r="T150">
        <v>3.75</v>
      </c>
      <c r="U150">
        <v>0</v>
      </c>
      <c r="V150">
        <v>0</v>
      </c>
      <c r="W150">
        <v>0</v>
      </c>
      <c r="X150">
        <v>3.75</v>
      </c>
      <c r="Y150">
        <v>3</v>
      </c>
      <c r="Z150">
        <v>4</v>
      </c>
      <c r="AA150">
        <v>75</v>
      </c>
      <c r="AB150" t="s">
        <v>278</v>
      </c>
      <c r="AD150" t="s">
        <v>278</v>
      </c>
      <c r="AE150" t="s">
        <v>278</v>
      </c>
      <c r="AF150" t="s">
        <v>111</v>
      </c>
      <c r="AG150" t="s">
        <v>105</v>
      </c>
      <c r="AH150">
        <v>22</v>
      </c>
      <c r="AI150">
        <v>22</v>
      </c>
      <c r="AJ150">
        <v>5</v>
      </c>
      <c r="AK150">
        <v>6</v>
      </c>
      <c r="AL150">
        <v>0</v>
      </c>
      <c r="AM150">
        <v>0</v>
      </c>
      <c r="AN150">
        <v>0</v>
      </c>
      <c r="AO150">
        <v>0</v>
      </c>
      <c r="AP150" t="s">
        <v>106</v>
      </c>
      <c r="AQ150" t="s">
        <v>107</v>
      </c>
      <c r="AR150" t="s">
        <v>108</v>
      </c>
      <c r="AS150" t="s">
        <v>109</v>
      </c>
      <c r="AT150" t="s">
        <v>110</v>
      </c>
      <c r="AU150" t="s">
        <v>111</v>
      </c>
      <c r="AV150" t="s">
        <v>112</v>
      </c>
      <c r="AW150" t="s">
        <v>112</v>
      </c>
      <c r="AX150" t="s">
        <v>111</v>
      </c>
      <c r="AY150">
        <v>0</v>
      </c>
      <c r="AZ150">
        <v>0</v>
      </c>
      <c r="BA150">
        <v>4.75</v>
      </c>
      <c r="BC150">
        <v>0</v>
      </c>
      <c r="BD150">
        <v>15</v>
      </c>
      <c r="BI150" t="s">
        <v>112</v>
      </c>
      <c r="BJ150" t="s">
        <v>111</v>
      </c>
      <c r="BK150" t="s">
        <v>125</v>
      </c>
      <c r="BL150" t="str">
        <f>"https://www.hvlgroup.com/Products/Specs/"&amp;"H116104-PN"</f>
        <v>https://www.hvlgroup.com/Products/Specs/H116104-PN</v>
      </c>
      <c r="BM150" t="s">
        <v>437</v>
      </c>
      <c r="BN150" t="str">
        <f>"https://www.hvlgroup.com/Product/"&amp;"H116104-PN"</f>
        <v>https://www.hvlgroup.com/Product/H116104-PN</v>
      </c>
      <c r="BO150" t="s">
        <v>104</v>
      </c>
      <c r="BP150" t="s">
        <v>104</v>
      </c>
      <c r="BQ150" t="s">
        <v>260</v>
      </c>
      <c r="BR150" t="s">
        <v>116</v>
      </c>
      <c r="BS150" t="s">
        <v>116</v>
      </c>
      <c r="BT150">
        <v>0</v>
      </c>
      <c r="BV150" s="1">
        <v>42887</v>
      </c>
      <c r="BW150">
        <v>0</v>
      </c>
      <c r="BX150">
        <v>0</v>
      </c>
      <c r="BY150" t="s">
        <v>104</v>
      </c>
      <c r="BZ150">
        <v>0</v>
      </c>
      <c r="CA150">
        <v>0</v>
      </c>
      <c r="CB150">
        <v>0</v>
      </c>
      <c r="CC150">
        <v>0</v>
      </c>
      <c r="CD150">
        <v>1</v>
      </c>
      <c r="CE150">
        <v>101</v>
      </c>
      <c r="CF150" t="s">
        <v>90</v>
      </c>
      <c r="CI150" t="s">
        <v>111</v>
      </c>
      <c r="CJ150" t="s">
        <v>118</v>
      </c>
      <c r="CK150" t="s">
        <v>111</v>
      </c>
      <c r="CL150" t="s">
        <v>119</v>
      </c>
      <c r="CM150" t="s">
        <v>104</v>
      </c>
    </row>
    <row r="151" spans="1:91" x14ac:dyDescent="0.25">
      <c r="A151" t="s">
        <v>89</v>
      </c>
      <c r="B151" t="s">
        <v>90</v>
      </c>
      <c r="C151" t="s">
        <v>445</v>
      </c>
      <c r="D151" t="s">
        <v>446</v>
      </c>
      <c r="E151" s="4">
        <v>806134836337</v>
      </c>
      <c r="F151" t="s">
        <v>187</v>
      </c>
      <c r="G151" s="4">
        <v>161</v>
      </c>
      <c r="H151" s="4">
        <v>322</v>
      </c>
      <c r="I151" t="s">
        <v>135</v>
      </c>
      <c r="J151" t="s">
        <v>447</v>
      </c>
      <c r="K151" t="s">
        <v>96</v>
      </c>
      <c r="L151" t="s">
        <v>97</v>
      </c>
      <c r="M151" t="s">
        <v>98</v>
      </c>
      <c r="N151" t="s">
        <v>99</v>
      </c>
      <c r="O151" t="s">
        <v>100</v>
      </c>
      <c r="P151" t="s">
        <v>101</v>
      </c>
      <c r="Q151" t="s">
        <v>102</v>
      </c>
      <c r="R151">
        <v>0</v>
      </c>
      <c r="S151">
        <v>0</v>
      </c>
      <c r="T151">
        <v>17.25</v>
      </c>
      <c r="U151">
        <v>20.75</v>
      </c>
      <c r="V151">
        <v>68.75</v>
      </c>
      <c r="W151">
        <v>10.5</v>
      </c>
      <c r="X151">
        <v>0</v>
      </c>
      <c r="Y151">
        <v>5.5</v>
      </c>
      <c r="Z151">
        <v>1</v>
      </c>
      <c r="AA151">
        <v>60</v>
      </c>
      <c r="AB151" t="s">
        <v>103</v>
      </c>
      <c r="AD151" t="s">
        <v>103</v>
      </c>
      <c r="AE151" t="s">
        <v>103</v>
      </c>
      <c r="AF151" t="s">
        <v>104</v>
      </c>
      <c r="AG151" t="s">
        <v>105</v>
      </c>
      <c r="AH151">
        <v>20</v>
      </c>
      <c r="AI151">
        <v>16</v>
      </c>
      <c r="AJ151">
        <v>16</v>
      </c>
      <c r="AK151">
        <v>9</v>
      </c>
      <c r="AL151">
        <v>0</v>
      </c>
      <c r="AM151">
        <v>0</v>
      </c>
      <c r="AN151">
        <v>0</v>
      </c>
      <c r="AO151">
        <v>0</v>
      </c>
      <c r="AP151" t="s">
        <v>106</v>
      </c>
      <c r="AQ151" t="s">
        <v>107</v>
      </c>
      <c r="AR151" t="s">
        <v>108</v>
      </c>
      <c r="AS151" t="s">
        <v>109</v>
      </c>
      <c r="AT151" t="s">
        <v>110</v>
      </c>
      <c r="AU151" t="s">
        <v>104</v>
      </c>
      <c r="AX151" t="s">
        <v>104</v>
      </c>
      <c r="AY151">
        <v>0</v>
      </c>
      <c r="AZ151">
        <v>0</v>
      </c>
      <c r="BA151">
        <v>4.75</v>
      </c>
      <c r="BC151">
        <v>0</v>
      </c>
      <c r="BD151">
        <v>116</v>
      </c>
      <c r="BE151" t="s">
        <v>392</v>
      </c>
      <c r="BI151" t="s">
        <v>112</v>
      </c>
      <c r="BJ151" t="s">
        <v>111</v>
      </c>
      <c r="BK151" t="s">
        <v>113</v>
      </c>
      <c r="BL151" t="str">
        <f>"https://www.hvlgroup.com/Products/Specs/"&amp;"H118701L-AGB"</f>
        <v>https://www.hvlgroup.com/Products/Specs/H118701L-AGB</v>
      </c>
      <c r="BM151" t="s">
        <v>448</v>
      </c>
      <c r="BN151" t="str">
        <f>"https://www.hvlgroup.com/Product/"&amp;"H118701L-AGB"</f>
        <v>https://www.hvlgroup.com/Product/H118701L-AGB</v>
      </c>
      <c r="BO151" t="s">
        <v>104</v>
      </c>
      <c r="BP151" t="s">
        <v>104</v>
      </c>
      <c r="BQ151" t="s">
        <v>310</v>
      </c>
      <c r="BR151" t="s">
        <v>116</v>
      </c>
      <c r="BS151" t="s">
        <v>449</v>
      </c>
      <c r="BT151">
        <v>10.25</v>
      </c>
      <c r="BV151" s="1">
        <v>42887</v>
      </c>
      <c r="BW151">
        <v>68.75</v>
      </c>
      <c r="BX151">
        <v>20.75</v>
      </c>
      <c r="BY151" t="s">
        <v>104</v>
      </c>
      <c r="BZ151">
        <v>0</v>
      </c>
      <c r="CA151">
        <v>0</v>
      </c>
      <c r="CB151">
        <v>0</v>
      </c>
      <c r="CC151">
        <v>0</v>
      </c>
      <c r="CD151">
        <v>1</v>
      </c>
      <c r="CE151">
        <v>76</v>
      </c>
      <c r="CF151" t="s">
        <v>90</v>
      </c>
      <c r="CI151" t="s">
        <v>111</v>
      </c>
      <c r="CJ151" t="s">
        <v>118</v>
      </c>
      <c r="CK151" t="s">
        <v>111</v>
      </c>
      <c r="CL151" t="s">
        <v>119</v>
      </c>
      <c r="CM151" t="s">
        <v>104</v>
      </c>
    </row>
    <row r="152" spans="1:91" x14ac:dyDescent="0.25">
      <c r="A152" t="s">
        <v>89</v>
      </c>
      <c r="B152" t="s">
        <v>90</v>
      </c>
      <c r="C152" t="s">
        <v>450</v>
      </c>
      <c r="D152" t="s">
        <v>446</v>
      </c>
      <c r="E152" s="4">
        <v>806134836344</v>
      </c>
      <c r="F152" t="s">
        <v>187</v>
      </c>
      <c r="G152" s="4">
        <v>161</v>
      </c>
      <c r="H152" s="4">
        <v>322</v>
      </c>
      <c r="I152" t="s">
        <v>135</v>
      </c>
      <c r="J152" t="s">
        <v>447</v>
      </c>
      <c r="K152" t="s">
        <v>96</v>
      </c>
      <c r="L152" t="s">
        <v>97</v>
      </c>
      <c r="M152" t="s">
        <v>98</v>
      </c>
      <c r="N152" t="s">
        <v>121</v>
      </c>
      <c r="O152" t="s">
        <v>100</v>
      </c>
      <c r="P152" t="s">
        <v>101</v>
      </c>
      <c r="Q152" t="s">
        <v>102</v>
      </c>
      <c r="R152">
        <v>0</v>
      </c>
      <c r="S152">
        <v>0</v>
      </c>
      <c r="T152">
        <v>17.25</v>
      </c>
      <c r="U152">
        <v>20.75</v>
      </c>
      <c r="V152">
        <v>68.75</v>
      </c>
      <c r="W152">
        <v>10.5</v>
      </c>
      <c r="X152">
        <v>0</v>
      </c>
      <c r="Y152">
        <v>5.5</v>
      </c>
      <c r="Z152">
        <v>1</v>
      </c>
      <c r="AA152">
        <v>60</v>
      </c>
      <c r="AB152" t="s">
        <v>103</v>
      </c>
      <c r="AD152" t="s">
        <v>103</v>
      </c>
      <c r="AE152" t="s">
        <v>103</v>
      </c>
      <c r="AF152" t="s">
        <v>104</v>
      </c>
      <c r="AG152" t="s">
        <v>105</v>
      </c>
      <c r="AH152">
        <v>20</v>
      </c>
      <c r="AI152">
        <v>15</v>
      </c>
      <c r="AJ152">
        <v>16</v>
      </c>
      <c r="AK152">
        <v>9</v>
      </c>
      <c r="AL152">
        <v>0</v>
      </c>
      <c r="AM152">
        <v>0</v>
      </c>
      <c r="AN152">
        <v>0</v>
      </c>
      <c r="AO152">
        <v>0</v>
      </c>
      <c r="AP152" t="s">
        <v>106</v>
      </c>
      <c r="AQ152" t="s">
        <v>107</v>
      </c>
      <c r="AR152" t="s">
        <v>108</v>
      </c>
      <c r="AS152" t="s">
        <v>109</v>
      </c>
      <c r="AT152" t="s">
        <v>110</v>
      </c>
      <c r="AU152" t="s">
        <v>104</v>
      </c>
      <c r="AX152" t="s">
        <v>104</v>
      </c>
      <c r="AY152">
        <v>0</v>
      </c>
      <c r="AZ152">
        <v>0</v>
      </c>
      <c r="BA152">
        <v>4.75</v>
      </c>
      <c r="BC152">
        <v>0</v>
      </c>
      <c r="BD152">
        <v>116</v>
      </c>
      <c r="BE152" t="s">
        <v>392</v>
      </c>
      <c r="BI152" t="s">
        <v>112</v>
      </c>
      <c r="BJ152" t="s">
        <v>111</v>
      </c>
      <c r="BK152" t="s">
        <v>122</v>
      </c>
      <c r="BL152" t="str">
        <f>"https://www.hvlgroup.com/Products/Specs/"&amp;"H118701L-OB"</f>
        <v>https://www.hvlgroup.com/Products/Specs/H118701L-OB</v>
      </c>
      <c r="BM152" t="s">
        <v>448</v>
      </c>
      <c r="BN152" t="str">
        <f>"https://www.hvlgroup.com/Product/"&amp;"H118701L-OB"</f>
        <v>https://www.hvlgroup.com/Product/H118701L-OB</v>
      </c>
      <c r="BO152" t="s">
        <v>104</v>
      </c>
      <c r="BP152" t="s">
        <v>104</v>
      </c>
      <c r="BQ152" t="s">
        <v>310</v>
      </c>
      <c r="BR152" t="s">
        <v>116</v>
      </c>
      <c r="BS152" t="s">
        <v>449</v>
      </c>
      <c r="BT152">
        <v>10.25</v>
      </c>
      <c r="BV152" s="1">
        <v>42887</v>
      </c>
      <c r="BW152">
        <v>68.75</v>
      </c>
      <c r="BX152">
        <v>20.75</v>
      </c>
      <c r="BY152" t="s">
        <v>104</v>
      </c>
      <c r="BZ152">
        <v>0</v>
      </c>
      <c r="CA152">
        <v>0</v>
      </c>
      <c r="CB152">
        <v>0</v>
      </c>
      <c r="CC152">
        <v>0</v>
      </c>
      <c r="CD152">
        <v>1</v>
      </c>
      <c r="CE152">
        <v>76</v>
      </c>
      <c r="CF152" t="s">
        <v>90</v>
      </c>
      <c r="CI152" t="s">
        <v>111</v>
      </c>
      <c r="CJ152" t="s">
        <v>118</v>
      </c>
      <c r="CK152" t="s">
        <v>111</v>
      </c>
      <c r="CL152" t="s">
        <v>119</v>
      </c>
      <c r="CM152" t="s">
        <v>104</v>
      </c>
    </row>
    <row r="153" spans="1:91" x14ac:dyDescent="0.25">
      <c r="A153" t="s">
        <v>89</v>
      </c>
      <c r="B153" t="s">
        <v>90</v>
      </c>
      <c r="C153" t="s">
        <v>451</v>
      </c>
      <c r="D153" t="s">
        <v>446</v>
      </c>
      <c r="E153" s="4">
        <v>806134836351</v>
      </c>
      <c r="F153" t="s">
        <v>187</v>
      </c>
      <c r="G153" s="4">
        <v>161</v>
      </c>
      <c r="I153" t="s">
        <v>135</v>
      </c>
      <c r="J153" t="s">
        <v>447</v>
      </c>
      <c r="K153" t="s">
        <v>96</v>
      </c>
      <c r="L153" t="s">
        <v>97</v>
      </c>
      <c r="M153" t="s">
        <v>98</v>
      </c>
      <c r="N153" t="s">
        <v>124</v>
      </c>
      <c r="O153" t="s">
        <v>100</v>
      </c>
      <c r="P153" t="s">
        <v>101</v>
      </c>
      <c r="Q153" t="s">
        <v>102</v>
      </c>
      <c r="R153">
        <v>0</v>
      </c>
      <c r="S153">
        <v>0</v>
      </c>
      <c r="T153">
        <v>17.25</v>
      </c>
      <c r="U153">
        <v>20.75</v>
      </c>
      <c r="V153">
        <v>68.75</v>
      </c>
      <c r="W153">
        <v>10.5</v>
      </c>
      <c r="X153">
        <v>0</v>
      </c>
      <c r="Y153">
        <v>5.5</v>
      </c>
      <c r="Z153">
        <v>1</v>
      </c>
      <c r="AA153">
        <v>60</v>
      </c>
      <c r="AB153" t="s">
        <v>103</v>
      </c>
      <c r="AD153" t="s">
        <v>103</v>
      </c>
      <c r="AE153" t="s">
        <v>103</v>
      </c>
      <c r="AF153" t="s">
        <v>104</v>
      </c>
      <c r="AG153" t="s">
        <v>105</v>
      </c>
      <c r="AH153">
        <v>20</v>
      </c>
      <c r="AI153">
        <v>16</v>
      </c>
      <c r="AJ153">
        <v>16</v>
      </c>
      <c r="AK153">
        <v>9</v>
      </c>
      <c r="AL153">
        <v>0</v>
      </c>
      <c r="AM153">
        <v>0</v>
      </c>
      <c r="AN153">
        <v>0</v>
      </c>
      <c r="AO153">
        <v>0</v>
      </c>
      <c r="AP153" t="s">
        <v>106</v>
      </c>
      <c r="AQ153" t="s">
        <v>107</v>
      </c>
      <c r="AR153" t="s">
        <v>108</v>
      </c>
      <c r="AS153" t="s">
        <v>109</v>
      </c>
      <c r="AT153" t="s">
        <v>110</v>
      </c>
      <c r="AU153" t="s">
        <v>104</v>
      </c>
      <c r="AX153" t="s">
        <v>104</v>
      </c>
      <c r="AY153">
        <v>0</v>
      </c>
      <c r="AZ153">
        <v>0</v>
      </c>
      <c r="BA153">
        <v>4.75</v>
      </c>
      <c r="BC153">
        <v>0</v>
      </c>
      <c r="BD153">
        <v>116</v>
      </c>
      <c r="BE153" t="s">
        <v>392</v>
      </c>
      <c r="BI153" t="s">
        <v>112</v>
      </c>
      <c r="BJ153" t="s">
        <v>111</v>
      </c>
      <c r="BK153" t="s">
        <v>125</v>
      </c>
      <c r="BL153" t="str">
        <f>"https://www.hvlgroup.com/Products/Specs/"&amp;"H118701L-PN"</f>
        <v>https://www.hvlgroup.com/Products/Specs/H118701L-PN</v>
      </c>
      <c r="BM153" t="s">
        <v>448</v>
      </c>
      <c r="BN153" t="str">
        <f>"https://www.hvlgroup.com/Product/"&amp;"H118701L-PN"</f>
        <v>https://www.hvlgroup.com/Product/H118701L-PN</v>
      </c>
      <c r="BO153" t="s">
        <v>104</v>
      </c>
      <c r="BP153" t="s">
        <v>104</v>
      </c>
      <c r="BQ153" t="s">
        <v>310</v>
      </c>
      <c r="BR153" t="s">
        <v>116</v>
      </c>
      <c r="BS153" t="s">
        <v>449</v>
      </c>
      <c r="BT153">
        <v>10.25</v>
      </c>
      <c r="BV153" s="1">
        <v>42887</v>
      </c>
      <c r="BW153">
        <v>68.75</v>
      </c>
      <c r="BX153">
        <v>20.75</v>
      </c>
      <c r="BY153" t="s">
        <v>104</v>
      </c>
      <c r="BZ153">
        <v>0</v>
      </c>
      <c r="CA153">
        <v>0</v>
      </c>
      <c r="CB153">
        <v>0</v>
      </c>
      <c r="CC153">
        <v>0</v>
      </c>
      <c r="CD153">
        <v>1</v>
      </c>
      <c r="CE153">
        <v>76</v>
      </c>
      <c r="CF153" t="s">
        <v>90</v>
      </c>
      <c r="CG153" s="1">
        <v>43709</v>
      </c>
      <c r="CI153" t="s">
        <v>111</v>
      </c>
      <c r="CJ153" t="s">
        <v>118</v>
      </c>
      <c r="CK153" t="s">
        <v>111</v>
      </c>
      <c r="CL153" t="s">
        <v>119</v>
      </c>
      <c r="CM153" t="s">
        <v>104</v>
      </c>
    </row>
    <row r="154" spans="1:91" x14ac:dyDescent="0.25">
      <c r="A154" t="s">
        <v>89</v>
      </c>
      <c r="B154" t="s">
        <v>90</v>
      </c>
      <c r="C154" t="s">
        <v>452</v>
      </c>
      <c r="D154" t="s">
        <v>453</v>
      </c>
      <c r="E154" s="4">
        <v>806134836306</v>
      </c>
      <c r="F154" t="s">
        <v>192</v>
      </c>
      <c r="G154" s="4">
        <v>115</v>
      </c>
      <c r="H154" s="4">
        <v>230</v>
      </c>
      <c r="I154" t="s">
        <v>135</v>
      </c>
      <c r="J154" t="s">
        <v>447</v>
      </c>
      <c r="K154" t="s">
        <v>96</v>
      </c>
      <c r="L154" t="s">
        <v>97</v>
      </c>
      <c r="M154" t="s">
        <v>98</v>
      </c>
      <c r="N154" t="s">
        <v>99</v>
      </c>
      <c r="O154" t="s">
        <v>100</v>
      </c>
      <c r="P154" t="s">
        <v>101</v>
      </c>
      <c r="Q154" t="s">
        <v>102</v>
      </c>
      <c r="R154">
        <v>0</v>
      </c>
      <c r="S154">
        <v>0</v>
      </c>
      <c r="T154">
        <v>14</v>
      </c>
      <c r="U154">
        <v>15</v>
      </c>
      <c r="V154">
        <v>69</v>
      </c>
      <c r="W154">
        <v>7.5</v>
      </c>
      <c r="X154">
        <v>0</v>
      </c>
      <c r="Y154">
        <v>3.96</v>
      </c>
      <c r="Z154">
        <v>1</v>
      </c>
      <c r="AA154">
        <v>60</v>
      </c>
      <c r="AB154" t="s">
        <v>103</v>
      </c>
      <c r="AD154" t="s">
        <v>103</v>
      </c>
      <c r="AE154" t="s">
        <v>103</v>
      </c>
      <c r="AF154" t="s">
        <v>104</v>
      </c>
      <c r="AG154" t="s">
        <v>105</v>
      </c>
      <c r="AH154">
        <v>20</v>
      </c>
      <c r="AI154">
        <v>11</v>
      </c>
      <c r="AJ154">
        <v>12</v>
      </c>
      <c r="AK154">
        <v>6</v>
      </c>
      <c r="AL154">
        <v>0</v>
      </c>
      <c r="AM154">
        <v>0</v>
      </c>
      <c r="AN154">
        <v>0</v>
      </c>
      <c r="AO154">
        <v>0</v>
      </c>
      <c r="AP154" t="s">
        <v>106</v>
      </c>
      <c r="AQ154" t="s">
        <v>107</v>
      </c>
      <c r="AR154" t="s">
        <v>108</v>
      </c>
      <c r="AS154" t="s">
        <v>109</v>
      </c>
      <c r="AT154" t="s">
        <v>110</v>
      </c>
      <c r="AU154" t="s">
        <v>104</v>
      </c>
      <c r="AX154" t="s">
        <v>104</v>
      </c>
      <c r="AY154">
        <v>0</v>
      </c>
      <c r="AZ154">
        <v>0</v>
      </c>
      <c r="BA154">
        <v>4.75</v>
      </c>
      <c r="BC154">
        <v>0</v>
      </c>
      <c r="BD154">
        <v>116</v>
      </c>
      <c r="BE154" t="s">
        <v>392</v>
      </c>
      <c r="BI154" t="s">
        <v>112</v>
      </c>
      <c r="BJ154" t="s">
        <v>111</v>
      </c>
      <c r="BK154" t="s">
        <v>113</v>
      </c>
      <c r="BL154" t="str">
        <f>"https://www.hvlgroup.com/Products/Specs/"&amp;"H118701S-AGB"</f>
        <v>https://www.hvlgroup.com/Products/Specs/H118701S-AGB</v>
      </c>
      <c r="BM154" t="s">
        <v>448</v>
      </c>
      <c r="BN154" t="str">
        <f>"https://www.hvlgroup.com/Product/"&amp;"H118701S-AGB"</f>
        <v>https://www.hvlgroup.com/Product/H118701S-AGB</v>
      </c>
      <c r="BO154" t="s">
        <v>104</v>
      </c>
      <c r="BP154" t="s">
        <v>104</v>
      </c>
      <c r="BQ154" t="s">
        <v>310</v>
      </c>
      <c r="BR154" t="s">
        <v>116</v>
      </c>
      <c r="BS154" t="s">
        <v>454</v>
      </c>
      <c r="BT154">
        <v>7</v>
      </c>
      <c r="BV154" s="1">
        <v>42887</v>
      </c>
      <c r="BW154">
        <v>69</v>
      </c>
      <c r="BX154">
        <v>15</v>
      </c>
      <c r="BY154" t="s">
        <v>104</v>
      </c>
      <c r="BZ154">
        <v>0</v>
      </c>
      <c r="CA154">
        <v>0</v>
      </c>
      <c r="CB154">
        <v>0</v>
      </c>
      <c r="CC154">
        <v>0</v>
      </c>
      <c r="CD154">
        <v>1</v>
      </c>
      <c r="CE154">
        <v>76</v>
      </c>
      <c r="CF154" t="s">
        <v>90</v>
      </c>
      <c r="CI154" t="s">
        <v>111</v>
      </c>
      <c r="CJ154" t="s">
        <v>118</v>
      </c>
      <c r="CK154" t="s">
        <v>111</v>
      </c>
      <c r="CL154" t="s">
        <v>119</v>
      </c>
      <c r="CM154" t="s">
        <v>104</v>
      </c>
    </row>
    <row r="155" spans="1:91" x14ac:dyDescent="0.25">
      <c r="A155" t="s">
        <v>89</v>
      </c>
      <c r="B155" t="s">
        <v>90</v>
      </c>
      <c r="C155" t="s">
        <v>455</v>
      </c>
      <c r="D155" t="s">
        <v>453</v>
      </c>
      <c r="E155" s="4">
        <v>806134836313</v>
      </c>
      <c r="F155" t="s">
        <v>192</v>
      </c>
      <c r="G155" s="4">
        <v>115</v>
      </c>
      <c r="H155" s="4">
        <v>230</v>
      </c>
      <c r="I155" t="s">
        <v>135</v>
      </c>
      <c r="J155" t="s">
        <v>447</v>
      </c>
      <c r="K155" t="s">
        <v>96</v>
      </c>
      <c r="L155" t="s">
        <v>97</v>
      </c>
      <c r="M155" t="s">
        <v>98</v>
      </c>
      <c r="N155" t="s">
        <v>121</v>
      </c>
      <c r="O155" t="s">
        <v>100</v>
      </c>
      <c r="P155" t="s">
        <v>101</v>
      </c>
      <c r="Q155" t="s">
        <v>102</v>
      </c>
      <c r="R155">
        <v>0</v>
      </c>
      <c r="S155">
        <v>0</v>
      </c>
      <c r="T155">
        <v>14</v>
      </c>
      <c r="U155">
        <v>15</v>
      </c>
      <c r="V155">
        <v>69</v>
      </c>
      <c r="W155">
        <v>7.5</v>
      </c>
      <c r="X155">
        <v>0</v>
      </c>
      <c r="Y155">
        <v>3.96</v>
      </c>
      <c r="Z155">
        <v>1</v>
      </c>
      <c r="AA155">
        <v>60</v>
      </c>
      <c r="AB155" t="s">
        <v>103</v>
      </c>
      <c r="AD155" t="s">
        <v>103</v>
      </c>
      <c r="AE155" t="s">
        <v>103</v>
      </c>
      <c r="AF155" t="s">
        <v>104</v>
      </c>
      <c r="AG155" t="s">
        <v>105</v>
      </c>
      <c r="AH155">
        <v>20</v>
      </c>
      <c r="AI155">
        <v>11</v>
      </c>
      <c r="AJ155">
        <v>12</v>
      </c>
      <c r="AK155">
        <v>6</v>
      </c>
      <c r="AL155">
        <v>0</v>
      </c>
      <c r="AM155">
        <v>0</v>
      </c>
      <c r="AN155">
        <v>0</v>
      </c>
      <c r="AO155">
        <v>0</v>
      </c>
      <c r="AP155" t="s">
        <v>106</v>
      </c>
      <c r="AQ155" t="s">
        <v>107</v>
      </c>
      <c r="AR155" t="s">
        <v>108</v>
      </c>
      <c r="AS155" t="s">
        <v>109</v>
      </c>
      <c r="AT155" t="s">
        <v>110</v>
      </c>
      <c r="AU155" t="s">
        <v>104</v>
      </c>
      <c r="AX155" t="s">
        <v>104</v>
      </c>
      <c r="AY155">
        <v>0</v>
      </c>
      <c r="AZ155">
        <v>0</v>
      </c>
      <c r="BA155">
        <v>4.75</v>
      </c>
      <c r="BC155">
        <v>0</v>
      </c>
      <c r="BD155">
        <v>116</v>
      </c>
      <c r="BE155" t="s">
        <v>392</v>
      </c>
      <c r="BI155" t="s">
        <v>112</v>
      </c>
      <c r="BJ155" t="s">
        <v>111</v>
      </c>
      <c r="BK155" t="s">
        <v>122</v>
      </c>
      <c r="BL155" t="str">
        <f>"https://www.hvlgroup.com/Products/Specs/"&amp;"H118701S-OB"</f>
        <v>https://www.hvlgroup.com/Products/Specs/H118701S-OB</v>
      </c>
      <c r="BM155" t="s">
        <v>448</v>
      </c>
      <c r="BN155" t="str">
        <f>"https://www.hvlgroup.com/Product/"&amp;"H118701S-OB"</f>
        <v>https://www.hvlgroup.com/Product/H118701S-OB</v>
      </c>
      <c r="BO155" t="s">
        <v>104</v>
      </c>
      <c r="BP155" t="s">
        <v>104</v>
      </c>
      <c r="BQ155" t="s">
        <v>310</v>
      </c>
      <c r="BR155" t="s">
        <v>116</v>
      </c>
      <c r="BS155" t="s">
        <v>454</v>
      </c>
      <c r="BT155">
        <v>7</v>
      </c>
      <c r="BV155" s="1">
        <v>42887</v>
      </c>
      <c r="BW155">
        <v>69</v>
      </c>
      <c r="BX155">
        <v>15</v>
      </c>
      <c r="BY155" t="s">
        <v>104</v>
      </c>
      <c r="BZ155">
        <v>0</v>
      </c>
      <c r="CA155">
        <v>0</v>
      </c>
      <c r="CB155">
        <v>0</v>
      </c>
      <c r="CC155">
        <v>0</v>
      </c>
      <c r="CD155">
        <v>1</v>
      </c>
      <c r="CE155">
        <v>76</v>
      </c>
      <c r="CF155" t="s">
        <v>90</v>
      </c>
      <c r="CI155" t="s">
        <v>111</v>
      </c>
      <c r="CJ155" t="s">
        <v>118</v>
      </c>
      <c r="CK155" t="s">
        <v>111</v>
      </c>
      <c r="CL155" t="s">
        <v>119</v>
      </c>
      <c r="CM155" t="s">
        <v>104</v>
      </c>
    </row>
    <row r="156" spans="1:91" x14ac:dyDescent="0.25">
      <c r="A156" t="s">
        <v>89</v>
      </c>
      <c r="B156" t="s">
        <v>90</v>
      </c>
      <c r="C156" t="s">
        <v>456</v>
      </c>
      <c r="D156" t="s">
        <v>453</v>
      </c>
      <c r="E156" s="4">
        <v>806134836320</v>
      </c>
      <c r="F156" t="s">
        <v>192</v>
      </c>
      <c r="G156" s="4">
        <v>115</v>
      </c>
      <c r="I156" t="s">
        <v>135</v>
      </c>
      <c r="J156" t="s">
        <v>447</v>
      </c>
      <c r="K156" t="s">
        <v>96</v>
      </c>
      <c r="L156" t="s">
        <v>97</v>
      </c>
      <c r="M156" t="s">
        <v>98</v>
      </c>
      <c r="N156" t="s">
        <v>124</v>
      </c>
      <c r="O156" t="s">
        <v>100</v>
      </c>
      <c r="P156" t="s">
        <v>101</v>
      </c>
      <c r="Q156" t="s">
        <v>102</v>
      </c>
      <c r="R156">
        <v>0</v>
      </c>
      <c r="S156">
        <v>0</v>
      </c>
      <c r="T156">
        <v>14</v>
      </c>
      <c r="U156">
        <v>15</v>
      </c>
      <c r="V156">
        <v>69</v>
      </c>
      <c r="W156">
        <v>7.5</v>
      </c>
      <c r="X156">
        <v>0</v>
      </c>
      <c r="Y156">
        <v>3.96</v>
      </c>
      <c r="Z156">
        <v>1</v>
      </c>
      <c r="AA156">
        <v>60</v>
      </c>
      <c r="AB156" t="s">
        <v>103</v>
      </c>
      <c r="AD156" t="s">
        <v>103</v>
      </c>
      <c r="AE156" t="s">
        <v>103</v>
      </c>
      <c r="AF156" t="s">
        <v>104</v>
      </c>
      <c r="AG156" t="s">
        <v>105</v>
      </c>
      <c r="AH156">
        <v>20</v>
      </c>
      <c r="AI156">
        <v>11</v>
      </c>
      <c r="AJ156">
        <v>12</v>
      </c>
      <c r="AK156">
        <v>6</v>
      </c>
      <c r="AL156">
        <v>0</v>
      </c>
      <c r="AM156">
        <v>0</v>
      </c>
      <c r="AN156">
        <v>0</v>
      </c>
      <c r="AO156">
        <v>0</v>
      </c>
      <c r="AP156" t="s">
        <v>106</v>
      </c>
      <c r="AQ156" t="s">
        <v>107</v>
      </c>
      <c r="AR156" t="s">
        <v>108</v>
      </c>
      <c r="AS156" t="s">
        <v>109</v>
      </c>
      <c r="AT156" t="s">
        <v>110</v>
      </c>
      <c r="AU156" t="s">
        <v>104</v>
      </c>
      <c r="AX156" t="s">
        <v>104</v>
      </c>
      <c r="AY156">
        <v>0</v>
      </c>
      <c r="AZ156">
        <v>0</v>
      </c>
      <c r="BA156">
        <v>4.75</v>
      </c>
      <c r="BC156">
        <v>0</v>
      </c>
      <c r="BD156">
        <v>116</v>
      </c>
      <c r="BE156" t="s">
        <v>392</v>
      </c>
      <c r="BI156" t="s">
        <v>112</v>
      </c>
      <c r="BJ156" t="s">
        <v>111</v>
      </c>
      <c r="BK156" t="s">
        <v>125</v>
      </c>
      <c r="BL156" t="str">
        <f>"https://www.hvlgroup.com/Products/Specs/"&amp;"H118701S-PN"</f>
        <v>https://www.hvlgroup.com/Products/Specs/H118701S-PN</v>
      </c>
      <c r="BM156" t="s">
        <v>448</v>
      </c>
      <c r="BN156" t="str">
        <f>"https://www.hvlgroup.com/Product/"&amp;"H118701S-PN"</f>
        <v>https://www.hvlgroup.com/Product/H118701S-PN</v>
      </c>
      <c r="BO156" t="s">
        <v>104</v>
      </c>
      <c r="BP156" t="s">
        <v>104</v>
      </c>
      <c r="BQ156" t="s">
        <v>310</v>
      </c>
      <c r="BR156" t="s">
        <v>116</v>
      </c>
      <c r="BS156" t="s">
        <v>454</v>
      </c>
      <c r="BT156">
        <v>7</v>
      </c>
      <c r="BV156" s="1">
        <v>42887</v>
      </c>
      <c r="BW156">
        <v>69</v>
      </c>
      <c r="BX156">
        <v>15</v>
      </c>
      <c r="BY156" t="s">
        <v>104</v>
      </c>
      <c r="BZ156">
        <v>0</v>
      </c>
      <c r="CA156">
        <v>0</v>
      </c>
      <c r="CB156">
        <v>0</v>
      </c>
      <c r="CC156">
        <v>0</v>
      </c>
      <c r="CD156">
        <v>1</v>
      </c>
      <c r="CE156">
        <v>76</v>
      </c>
      <c r="CF156" t="s">
        <v>90</v>
      </c>
      <c r="CG156" s="1">
        <v>43709</v>
      </c>
      <c r="CI156" t="s">
        <v>111</v>
      </c>
      <c r="CJ156" t="s">
        <v>118</v>
      </c>
      <c r="CK156" t="s">
        <v>111</v>
      </c>
      <c r="CL156" t="s">
        <v>119</v>
      </c>
      <c r="CM156" t="s">
        <v>104</v>
      </c>
    </row>
    <row r="157" spans="1:91" x14ac:dyDescent="0.25">
      <c r="A157" t="s">
        <v>89</v>
      </c>
      <c r="B157" t="s">
        <v>90</v>
      </c>
      <c r="C157" t="s">
        <v>457</v>
      </c>
      <c r="D157" t="s">
        <v>458</v>
      </c>
      <c r="E157" s="4">
        <v>806134833848</v>
      </c>
      <c r="F157" t="s">
        <v>93</v>
      </c>
      <c r="G157" s="4">
        <v>73</v>
      </c>
      <c r="H157" s="4">
        <v>146</v>
      </c>
      <c r="I157" t="s">
        <v>94</v>
      </c>
      <c r="J157" t="s">
        <v>459</v>
      </c>
      <c r="K157" t="s">
        <v>96</v>
      </c>
      <c r="L157" t="s">
        <v>97</v>
      </c>
      <c r="M157" t="s">
        <v>98</v>
      </c>
      <c r="N157" t="s">
        <v>460</v>
      </c>
      <c r="O157" t="s">
        <v>100</v>
      </c>
      <c r="R157">
        <v>0</v>
      </c>
      <c r="S157">
        <v>0</v>
      </c>
      <c r="T157">
        <v>11.5</v>
      </c>
      <c r="U157">
        <v>0</v>
      </c>
      <c r="V157">
        <v>0</v>
      </c>
      <c r="W157">
        <v>6</v>
      </c>
      <c r="X157">
        <v>8</v>
      </c>
      <c r="Y157">
        <v>3</v>
      </c>
      <c r="Z157">
        <v>1</v>
      </c>
      <c r="AA157">
        <v>60</v>
      </c>
      <c r="AB157" t="s">
        <v>103</v>
      </c>
      <c r="AD157" t="s">
        <v>103</v>
      </c>
      <c r="AE157" t="s">
        <v>103</v>
      </c>
      <c r="AF157" t="s">
        <v>104</v>
      </c>
      <c r="AG157" t="s">
        <v>105</v>
      </c>
      <c r="AH157">
        <v>14</v>
      </c>
      <c r="AI157">
        <v>12</v>
      </c>
      <c r="AJ157">
        <v>9</v>
      </c>
      <c r="AK157">
        <v>4</v>
      </c>
      <c r="AL157">
        <v>0</v>
      </c>
      <c r="AM157">
        <v>0</v>
      </c>
      <c r="AN157">
        <v>0</v>
      </c>
      <c r="AO157">
        <v>0</v>
      </c>
      <c r="AP157" t="s">
        <v>106</v>
      </c>
      <c r="AQ157" t="s">
        <v>107</v>
      </c>
      <c r="AR157" t="s">
        <v>108</v>
      </c>
      <c r="AS157" t="s">
        <v>109</v>
      </c>
      <c r="AT157" t="s">
        <v>110</v>
      </c>
      <c r="AU157" t="s">
        <v>111</v>
      </c>
      <c r="AV157" t="s">
        <v>112</v>
      </c>
      <c r="AW157" t="s">
        <v>112</v>
      </c>
      <c r="AX157" t="s">
        <v>104</v>
      </c>
      <c r="AY157">
        <v>0</v>
      </c>
      <c r="AZ157">
        <v>0</v>
      </c>
      <c r="BA157">
        <v>4.75</v>
      </c>
      <c r="BC157">
        <v>0</v>
      </c>
      <c r="BD157">
        <v>0</v>
      </c>
      <c r="BI157" t="s">
        <v>112</v>
      </c>
      <c r="BJ157" t="s">
        <v>111</v>
      </c>
      <c r="BK157" t="s">
        <v>461</v>
      </c>
      <c r="BL157" t="str">
        <f>"https://www.hvlgroup.com/Products/Specs/"&amp;"H119101-AGB/BK"</f>
        <v>https://www.hvlgroup.com/Products/Specs/H119101-AGB/BK</v>
      </c>
      <c r="BM157" t="s">
        <v>462</v>
      </c>
      <c r="BN157" t="str">
        <f>"https://www.hvlgroup.com/Product/"&amp;"H119101-AGB/BK"</f>
        <v>https://www.hvlgroup.com/Product/H119101-AGB/BK</v>
      </c>
      <c r="BO157" t="s">
        <v>104</v>
      </c>
      <c r="BP157" t="s">
        <v>104</v>
      </c>
      <c r="BQ157" t="s">
        <v>463</v>
      </c>
      <c r="BR157" t="s">
        <v>116</v>
      </c>
      <c r="BS157" t="s">
        <v>116</v>
      </c>
      <c r="BT157">
        <v>0</v>
      </c>
      <c r="BV157" s="1">
        <v>42887</v>
      </c>
      <c r="BW157">
        <v>0</v>
      </c>
      <c r="BX157">
        <v>0</v>
      </c>
      <c r="BY157" t="s">
        <v>104</v>
      </c>
      <c r="BZ157">
        <v>0</v>
      </c>
      <c r="CA157">
        <v>0</v>
      </c>
      <c r="CB157">
        <v>0</v>
      </c>
      <c r="CC157">
        <v>0</v>
      </c>
      <c r="CD157">
        <v>1</v>
      </c>
      <c r="CE157">
        <v>117</v>
      </c>
      <c r="CF157" t="s">
        <v>90</v>
      </c>
      <c r="CI157" t="s">
        <v>111</v>
      </c>
      <c r="CJ157" t="s">
        <v>118</v>
      </c>
      <c r="CK157" t="s">
        <v>111</v>
      </c>
      <c r="CL157" t="s">
        <v>119</v>
      </c>
      <c r="CM157" t="s">
        <v>104</v>
      </c>
    </row>
    <row r="158" spans="1:91" x14ac:dyDescent="0.25">
      <c r="A158" t="s">
        <v>89</v>
      </c>
      <c r="B158" t="s">
        <v>90</v>
      </c>
      <c r="C158" t="s">
        <v>464</v>
      </c>
      <c r="D158" t="s">
        <v>458</v>
      </c>
      <c r="E158" s="4">
        <v>806134840501</v>
      </c>
      <c r="F158" t="s">
        <v>93</v>
      </c>
      <c r="G158" s="4">
        <v>73</v>
      </c>
      <c r="H158" s="4">
        <v>146</v>
      </c>
      <c r="I158" t="s">
        <v>94</v>
      </c>
      <c r="J158" t="s">
        <v>459</v>
      </c>
      <c r="K158" t="s">
        <v>96</v>
      </c>
      <c r="L158" t="s">
        <v>97</v>
      </c>
      <c r="M158" t="s">
        <v>98</v>
      </c>
      <c r="N158" t="s">
        <v>465</v>
      </c>
      <c r="O158" t="s">
        <v>100</v>
      </c>
      <c r="R158">
        <v>0</v>
      </c>
      <c r="S158">
        <v>0</v>
      </c>
      <c r="T158">
        <v>11.5</v>
      </c>
      <c r="U158">
        <v>0</v>
      </c>
      <c r="V158">
        <v>0</v>
      </c>
      <c r="W158">
        <v>6</v>
      </c>
      <c r="X158">
        <v>8</v>
      </c>
      <c r="Y158">
        <v>3</v>
      </c>
      <c r="Z158">
        <v>1</v>
      </c>
      <c r="AA158">
        <v>60</v>
      </c>
      <c r="AB158" t="s">
        <v>103</v>
      </c>
      <c r="AD158" t="s">
        <v>103</v>
      </c>
      <c r="AE158" t="s">
        <v>103</v>
      </c>
      <c r="AF158" t="s">
        <v>104</v>
      </c>
      <c r="AG158" t="s">
        <v>105</v>
      </c>
      <c r="AH158">
        <v>14</v>
      </c>
      <c r="AI158">
        <v>12</v>
      </c>
      <c r="AJ158">
        <v>9</v>
      </c>
      <c r="AK158">
        <v>4</v>
      </c>
      <c r="AL158">
        <v>0</v>
      </c>
      <c r="AM158">
        <v>0</v>
      </c>
      <c r="AN158">
        <v>0</v>
      </c>
      <c r="AO158">
        <v>0</v>
      </c>
      <c r="AP158" t="s">
        <v>106</v>
      </c>
      <c r="AQ158" t="s">
        <v>107</v>
      </c>
      <c r="AR158" t="s">
        <v>108</v>
      </c>
      <c r="AS158" t="s">
        <v>109</v>
      </c>
      <c r="AT158" t="s">
        <v>110</v>
      </c>
      <c r="AU158" t="s">
        <v>111</v>
      </c>
      <c r="AV158" t="s">
        <v>112</v>
      </c>
      <c r="AW158" t="s">
        <v>112</v>
      </c>
      <c r="AX158" t="s">
        <v>104</v>
      </c>
      <c r="AY158">
        <v>0</v>
      </c>
      <c r="AZ158">
        <v>0</v>
      </c>
      <c r="BA158">
        <v>4.75</v>
      </c>
      <c r="BC158">
        <v>0</v>
      </c>
      <c r="BD158">
        <v>9</v>
      </c>
      <c r="BI158" t="s">
        <v>112</v>
      </c>
      <c r="BJ158" t="s">
        <v>111</v>
      </c>
      <c r="BK158" t="s">
        <v>466</v>
      </c>
      <c r="BL158" t="str">
        <f>"https://www.hvlgroup.com/Products/Specs/"&amp;"H119101-PN/BK"</f>
        <v>https://www.hvlgroup.com/Products/Specs/H119101-PN/BK</v>
      </c>
      <c r="BM158" t="s">
        <v>462</v>
      </c>
      <c r="BN158" t="str">
        <f>"https://www.hvlgroup.com/Product/"&amp;"H119101-PN/BK"</f>
        <v>https://www.hvlgroup.com/Product/H119101-PN/BK</v>
      </c>
      <c r="BO158" t="s">
        <v>104</v>
      </c>
      <c r="BP158" t="s">
        <v>104</v>
      </c>
      <c r="BQ158" t="s">
        <v>463</v>
      </c>
      <c r="BR158" t="s">
        <v>116</v>
      </c>
      <c r="BS158" t="s">
        <v>116</v>
      </c>
      <c r="BT158">
        <v>0</v>
      </c>
      <c r="BV158" s="1">
        <v>42887</v>
      </c>
      <c r="BW158">
        <v>0</v>
      </c>
      <c r="BX158">
        <v>0</v>
      </c>
      <c r="BY158" t="s">
        <v>104</v>
      </c>
      <c r="BZ158">
        <v>0</v>
      </c>
      <c r="CA158">
        <v>0</v>
      </c>
      <c r="CB158">
        <v>0</v>
      </c>
      <c r="CC158">
        <v>0</v>
      </c>
      <c r="CD158">
        <v>1</v>
      </c>
      <c r="CE158">
        <v>117</v>
      </c>
      <c r="CF158" t="s">
        <v>90</v>
      </c>
      <c r="CI158" t="s">
        <v>111</v>
      </c>
      <c r="CJ158" t="s">
        <v>118</v>
      </c>
      <c r="CK158" t="s">
        <v>111</v>
      </c>
      <c r="CL158" t="s">
        <v>119</v>
      </c>
      <c r="CM158" t="s">
        <v>104</v>
      </c>
    </row>
    <row r="159" spans="1:91" x14ac:dyDescent="0.25">
      <c r="A159" t="s">
        <v>89</v>
      </c>
      <c r="B159" t="s">
        <v>90</v>
      </c>
      <c r="C159" t="s">
        <v>467</v>
      </c>
      <c r="D159" t="s">
        <v>468</v>
      </c>
      <c r="E159" s="4">
        <v>806134833824</v>
      </c>
      <c r="F159" t="s">
        <v>134</v>
      </c>
      <c r="G159" s="4">
        <v>81</v>
      </c>
      <c r="H159" s="4">
        <v>162</v>
      </c>
      <c r="I159" t="s">
        <v>135</v>
      </c>
      <c r="J159" t="s">
        <v>459</v>
      </c>
      <c r="K159" t="s">
        <v>96</v>
      </c>
      <c r="L159" t="s">
        <v>97</v>
      </c>
      <c r="M159" t="s">
        <v>98</v>
      </c>
      <c r="N159" t="s">
        <v>460</v>
      </c>
      <c r="O159" t="s">
        <v>100</v>
      </c>
      <c r="R159">
        <v>0</v>
      </c>
      <c r="S159">
        <v>0</v>
      </c>
      <c r="T159">
        <v>8</v>
      </c>
      <c r="U159">
        <v>11.5</v>
      </c>
      <c r="V159">
        <v>92</v>
      </c>
      <c r="W159">
        <v>6</v>
      </c>
      <c r="X159">
        <v>0</v>
      </c>
      <c r="Y159">
        <v>2</v>
      </c>
      <c r="Z159">
        <v>1</v>
      </c>
      <c r="AA159">
        <v>60</v>
      </c>
      <c r="AB159" t="s">
        <v>103</v>
      </c>
      <c r="AD159" t="s">
        <v>103</v>
      </c>
      <c r="AE159" t="s">
        <v>103</v>
      </c>
      <c r="AF159" t="s">
        <v>104</v>
      </c>
      <c r="AG159" t="s">
        <v>105</v>
      </c>
      <c r="AH159">
        <v>12</v>
      </c>
      <c r="AI159">
        <v>9</v>
      </c>
      <c r="AJ159">
        <v>9</v>
      </c>
      <c r="AK159">
        <v>3</v>
      </c>
      <c r="AL159">
        <v>0</v>
      </c>
      <c r="AM159">
        <v>0</v>
      </c>
      <c r="AN159">
        <v>0</v>
      </c>
      <c r="AO159">
        <v>0</v>
      </c>
      <c r="AP159" t="s">
        <v>106</v>
      </c>
      <c r="AQ159" t="s">
        <v>107</v>
      </c>
      <c r="AR159" t="s">
        <v>108</v>
      </c>
      <c r="AS159" t="s">
        <v>109</v>
      </c>
      <c r="AT159" t="s">
        <v>110</v>
      </c>
      <c r="AU159" t="s">
        <v>104</v>
      </c>
      <c r="AX159" t="s">
        <v>104</v>
      </c>
      <c r="AY159">
        <v>0</v>
      </c>
      <c r="AZ159">
        <v>0</v>
      </c>
      <c r="BA159">
        <v>4.5</v>
      </c>
      <c r="BC159">
        <v>0</v>
      </c>
      <c r="BD159">
        <v>9</v>
      </c>
      <c r="BE159" t="s">
        <v>136</v>
      </c>
      <c r="BI159" t="s">
        <v>112</v>
      </c>
      <c r="BJ159" t="s">
        <v>111</v>
      </c>
      <c r="BK159" t="s">
        <v>461</v>
      </c>
      <c r="BL159" t="str">
        <f>"https://www.hvlgroup.com/Products/Specs/"&amp;"H119701-AGB/BK"</f>
        <v>https://www.hvlgroup.com/Products/Specs/H119701-AGB/BK</v>
      </c>
      <c r="BM159" t="s">
        <v>469</v>
      </c>
      <c r="BN159" t="str">
        <f>"https://www.hvlgroup.com/Product/"&amp;"H119701-AGB/BK"</f>
        <v>https://www.hvlgroup.com/Product/H119701-AGB/BK</v>
      </c>
      <c r="BO159" t="s">
        <v>104</v>
      </c>
      <c r="BP159" t="s">
        <v>104</v>
      </c>
      <c r="BQ159" t="s">
        <v>463</v>
      </c>
      <c r="BR159" t="s">
        <v>116</v>
      </c>
      <c r="BS159" t="s">
        <v>116</v>
      </c>
      <c r="BT159">
        <v>0</v>
      </c>
      <c r="BV159" s="1">
        <v>42887</v>
      </c>
      <c r="BW159">
        <v>92</v>
      </c>
      <c r="BX159">
        <v>11.5</v>
      </c>
      <c r="BY159" t="s">
        <v>104</v>
      </c>
      <c r="BZ159">
        <v>0</v>
      </c>
      <c r="CA159">
        <v>0</v>
      </c>
      <c r="CB159">
        <v>0</v>
      </c>
      <c r="CC159">
        <v>0</v>
      </c>
      <c r="CD159">
        <v>1</v>
      </c>
      <c r="CE159">
        <v>68</v>
      </c>
      <c r="CF159" t="s">
        <v>90</v>
      </c>
      <c r="CI159" t="s">
        <v>111</v>
      </c>
      <c r="CJ159" t="s">
        <v>118</v>
      </c>
      <c r="CK159" t="s">
        <v>111</v>
      </c>
      <c r="CL159" t="s">
        <v>119</v>
      </c>
      <c r="CM159" t="s">
        <v>104</v>
      </c>
    </row>
    <row r="160" spans="1:91" x14ac:dyDescent="0.25">
      <c r="A160" t="s">
        <v>89</v>
      </c>
      <c r="B160" t="s">
        <v>90</v>
      </c>
      <c r="C160" t="s">
        <v>470</v>
      </c>
      <c r="D160" t="s">
        <v>468</v>
      </c>
      <c r="E160" s="4">
        <v>806134833831</v>
      </c>
      <c r="F160" t="s">
        <v>134</v>
      </c>
      <c r="G160" s="4">
        <v>81</v>
      </c>
      <c r="H160" s="4">
        <v>162</v>
      </c>
      <c r="I160" t="s">
        <v>135</v>
      </c>
      <c r="J160" t="s">
        <v>459</v>
      </c>
      <c r="K160" t="s">
        <v>96</v>
      </c>
      <c r="L160" t="s">
        <v>97</v>
      </c>
      <c r="M160" t="s">
        <v>98</v>
      </c>
      <c r="N160" t="s">
        <v>465</v>
      </c>
      <c r="O160" t="s">
        <v>100</v>
      </c>
      <c r="R160">
        <v>0</v>
      </c>
      <c r="S160">
        <v>0</v>
      </c>
      <c r="T160">
        <v>8</v>
      </c>
      <c r="U160">
        <v>11.5</v>
      </c>
      <c r="V160">
        <v>92</v>
      </c>
      <c r="W160">
        <v>6</v>
      </c>
      <c r="X160">
        <v>0</v>
      </c>
      <c r="Y160">
        <v>2</v>
      </c>
      <c r="Z160">
        <v>1</v>
      </c>
      <c r="AA160">
        <v>60</v>
      </c>
      <c r="AB160" t="s">
        <v>103</v>
      </c>
      <c r="AD160" t="s">
        <v>103</v>
      </c>
      <c r="AE160" t="s">
        <v>103</v>
      </c>
      <c r="AF160" t="s">
        <v>104</v>
      </c>
      <c r="AG160" t="s">
        <v>105</v>
      </c>
      <c r="AH160">
        <v>12</v>
      </c>
      <c r="AI160">
        <v>9</v>
      </c>
      <c r="AJ160">
        <v>9</v>
      </c>
      <c r="AK160">
        <v>3</v>
      </c>
      <c r="AL160">
        <v>0</v>
      </c>
      <c r="AM160">
        <v>0</v>
      </c>
      <c r="AN160">
        <v>0</v>
      </c>
      <c r="AO160">
        <v>0</v>
      </c>
      <c r="AP160" t="s">
        <v>106</v>
      </c>
      <c r="AQ160" t="s">
        <v>107</v>
      </c>
      <c r="AR160" t="s">
        <v>108</v>
      </c>
      <c r="AS160" t="s">
        <v>109</v>
      </c>
      <c r="AT160" t="s">
        <v>110</v>
      </c>
      <c r="AU160" t="s">
        <v>104</v>
      </c>
      <c r="AX160" t="s">
        <v>104</v>
      </c>
      <c r="AY160">
        <v>0</v>
      </c>
      <c r="AZ160">
        <v>0</v>
      </c>
      <c r="BA160">
        <v>4.5</v>
      </c>
      <c r="BC160">
        <v>0</v>
      </c>
      <c r="BD160">
        <v>9</v>
      </c>
      <c r="BE160" t="s">
        <v>136</v>
      </c>
      <c r="BI160" t="s">
        <v>112</v>
      </c>
      <c r="BJ160" t="s">
        <v>111</v>
      </c>
      <c r="BK160" t="s">
        <v>466</v>
      </c>
      <c r="BL160" t="str">
        <f>"https://www.hvlgroup.com/Products/Specs/"&amp;"H119701-PN/BK"</f>
        <v>https://www.hvlgroup.com/Products/Specs/H119701-PN/BK</v>
      </c>
      <c r="BM160" t="s">
        <v>469</v>
      </c>
      <c r="BN160" t="str">
        <f>"https://www.hvlgroup.com/Product/"&amp;"H119701-PN/BK"</f>
        <v>https://www.hvlgroup.com/Product/H119701-PN/BK</v>
      </c>
      <c r="BO160" t="s">
        <v>104</v>
      </c>
      <c r="BP160" t="s">
        <v>104</v>
      </c>
      <c r="BQ160" t="s">
        <v>463</v>
      </c>
      <c r="BR160" t="s">
        <v>116</v>
      </c>
      <c r="BS160" t="s">
        <v>116</v>
      </c>
      <c r="BT160">
        <v>0</v>
      </c>
      <c r="BV160" s="1">
        <v>42887</v>
      </c>
      <c r="BW160">
        <v>92</v>
      </c>
      <c r="BX160">
        <v>11.5</v>
      </c>
      <c r="BY160" t="s">
        <v>104</v>
      </c>
      <c r="BZ160">
        <v>0</v>
      </c>
      <c r="CA160">
        <v>0</v>
      </c>
      <c r="CB160">
        <v>0</v>
      </c>
      <c r="CC160">
        <v>0</v>
      </c>
      <c r="CD160">
        <v>1</v>
      </c>
      <c r="CE160">
        <v>68</v>
      </c>
      <c r="CF160" t="s">
        <v>90</v>
      </c>
      <c r="CI160" t="s">
        <v>111</v>
      </c>
      <c r="CJ160" t="s">
        <v>118</v>
      </c>
      <c r="CK160" t="s">
        <v>111</v>
      </c>
      <c r="CL160" t="s">
        <v>119</v>
      </c>
      <c r="CM160" t="s">
        <v>104</v>
      </c>
    </row>
    <row r="161" spans="1:91" x14ac:dyDescent="0.25">
      <c r="A161" t="s">
        <v>89</v>
      </c>
      <c r="B161" t="s">
        <v>90</v>
      </c>
      <c r="C161" t="s">
        <v>471</v>
      </c>
      <c r="D161" t="s">
        <v>472</v>
      </c>
      <c r="E161" s="4">
        <v>806134839475</v>
      </c>
      <c r="F161" t="s">
        <v>93</v>
      </c>
      <c r="G161" s="4">
        <v>69</v>
      </c>
      <c r="H161" s="4">
        <v>138</v>
      </c>
      <c r="I161" t="s">
        <v>94</v>
      </c>
      <c r="J161" t="s">
        <v>473</v>
      </c>
      <c r="K161" t="s">
        <v>96</v>
      </c>
      <c r="L161" t="s">
        <v>97</v>
      </c>
      <c r="M161" t="s">
        <v>98</v>
      </c>
      <c r="N161" t="s">
        <v>99</v>
      </c>
      <c r="O161" t="s">
        <v>100</v>
      </c>
      <c r="R161">
        <v>0</v>
      </c>
      <c r="S161">
        <v>5</v>
      </c>
      <c r="T161">
        <v>14.5</v>
      </c>
      <c r="U161">
        <v>0</v>
      </c>
      <c r="V161">
        <v>0</v>
      </c>
      <c r="W161">
        <v>5</v>
      </c>
      <c r="X161">
        <v>6</v>
      </c>
      <c r="Y161">
        <v>3</v>
      </c>
      <c r="Z161">
        <v>1</v>
      </c>
      <c r="AA161">
        <v>60</v>
      </c>
      <c r="AB161" t="s">
        <v>163</v>
      </c>
      <c r="AD161" t="s">
        <v>163</v>
      </c>
      <c r="AE161" t="s">
        <v>163</v>
      </c>
      <c r="AF161" t="s">
        <v>111</v>
      </c>
      <c r="AG161" t="s">
        <v>105</v>
      </c>
      <c r="AH161">
        <v>14</v>
      </c>
      <c r="AI161">
        <v>12</v>
      </c>
      <c r="AJ161">
        <v>9</v>
      </c>
      <c r="AK161">
        <v>4</v>
      </c>
      <c r="AL161">
        <v>0</v>
      </c>
      <c r="AM161">
        <v>0</v>
      </c>
      <c r="AN161">
        <v>0</v>
      </c>
      <c r="AO161">
        <v>0</v>
      </c>
      <c r="AP161" t="s">
        <v>106</v>
      </c>
      <c r="AQ161" t="s">
        <v>107</v>
      </c>
      <c r="AR161" t="s">
        <v>108</v>
      </c>
      <c r="AS161" t="s">
        <v>109</v>
      </c>
      <c r="AT161" t="s">
        <v>110</v>
      </c>
      <c r="AU161" t="s">
        <v>111</v>
      </c>
      <c r="AV161" t="s">
        <v>112</v>
      </c>
      <c r="AW161" t="s">
        <v>112</v>
      </c>
      <c r="AX161" t="s">
        <v>104</v>
      </c>
      <c r="AY161">
        <v>0</v>
      </c>
      <c r="AZ161">
        <v>0.5</v>
      </c>
      <c r="BA161">
        <v>4.75</v>
      </c>
      <c r="BC161">
        <v>0</v>
      </c>
      <c r="BD161">
        <v>9</v>
      </c>
      <c r="BI161" t="s">
        <v>112</v>
      </c>
      <c r="BJ161" t="s">
        <v>111</v>
      </c>
      <c r="BK161" t="s">
        <v>113</v>
      </c>
      <c r="BL161" t="str">
        <f>"https://www.hvlgroup.com/Products/Specs/"&amp;"H120101-AGB"</f>
        <v>https://www.hvlgroup.com/Products/Specs/H120101-AGB</v>
      </c>
      <c r="BM161" t="s">
        <v>474</v>
      </c>
      <c r="BN161" t="str">
        <f>"https://www.hvlgroup.com/Product/"&amp;"H120101-AGB"</f>
        <v>https://www.hvlgroup.com/Product/H120101-AGB</v>
      </c>
      <c r="BO161" t="s">
        <v>104</v>
      </c>
      <c r="BP161" t="s">
        <v>104</v>
      </c>
      <c r="BQ161" t="s">
        <v>310</v>
      </c>
      <c r="BR161" t="s">
        <v>116</v>
      </c>
      <c r="BS161" t="s">
        <v>116</v>
      </c>
      <c r="BT161">
        <v>0</v>
      </c>
      <c r="BV161" s="1">
        <v>42887</v>
      </c>
      <c r="BW161">
        <v>0</v>
      </c>
      <c r="BX161">
        <v>0</v>
      </c>
      <c r="BY161" t="s">
        <v>104</v>
      </c>
      <c r="BZ161">
        <v>0</v>
      </c>
      <c r="CA161">
        <v>0</v>
      </c>
      <c r="CB161">
        <v>0</v>
      </c>
      <c r="CC161">
        <v>0</v>
      </c>
      <c r="CD161">
        <v>1</v>
      </c>
      <c r="CE161">
        <v>103</v>
      </c>
      <c r="CF161" t="s">
        <v>90</v>
      </c>
      <c r="CI161" t="s">
        <v>111</v>
      </c>
      <c r="CJ161" t="s">
        <v>118</v>
      </c>
      <c r="CK161" t="s">
        <v>111</v>
      </c>
      <c r="CL161" t="s">
        <v>119</v>
      </c>
      <c r="CM161" t="s">
        <v>104</v>
      </c>
    </row>
    <row r="162" spans="1:91" x14ac:dyDescent="0.25">
      <c r="A162" t="s">
        <v>89</v>
      </c>
      <c r="B162" t="s">
        <v>90</v>
      </c>
      <c r="C162" t="s">
        <v>475</v>
      </c>
      <c r="D162" t="s">
        <v>472</v>
      </c>
      <c r="E162" s="4">
        <v>806134839482</v>
      </c>
      <c r="F162" t="s">
        <v>93</v>
      </c>
      <c r="G162" s="4">
        <v>69</v>
      </c>
      <c r="H162" s="4">
        <v>138</v>
      </c>
      <c r="I162" t="s">
        <v>94</v>
      </c>
      <c r="J162" t="s">
        <v>473</v>
      </c>
      <c r="K162" t="s">
        <v>96</v>
      </c>
      <c r="L162" t="s">
        <v>97</v>
      </c>
      <c r="M162" t="s">
        <v>98</v>
      </c>
      <c r="N162" t="s">
        <v>124</v>
      </c>
      <c r="O162" t="s">
        <v>100</v>
      </c>
      <c r="R162">
        <v>0</v>
      </c>
      <c r="S162">
        <v>5</v>
      </c>
      <c r="T162">
        <v>14.5</v>
      </c>
      <c r="U162">
        <v>0</v>
      </c>
      <c r="V162">
        <v>0</v>
      </c>
      <c r="W162">
        <v>5</v>
      </c>
      <c r="X162">
        <v>6</v>
      </c>
      <c r="Y162">
        <v>3</v>
      </c>
      <c r="Z162">
        <v>1</v>
      </c>
      <c r="AA162">
        <v>60</v>
      </c>
      <c r="AB162" t="s">
        <v>163</v>
      </c>
      <c r="AD162" t="s">
        <v>163</v>
      </c>
      <c r="AE162" t="s">
        <v>163</v>
      </c>
      <c r="AF162" t="s">
        <v>111</v>
      </c>
      <c r="AG162" t="s">
        <v>105</v>
      </c>
      <c r="AH162">
        <v>14</v>
      </c>
      <c r="AI162">
        <v>12</v>
      </c>
      <c r="AJ162">
        <v>9</v>
      </c>
      <c r="AK162">
        <v>4</v>
      </c>
      <c r="AL162">
        <v>0</v>
      </c>
      <c r="AM162">
        <v>0</v>
      </c>
      <c r="AN162">
        <v>0</v>
      </c>
      <c r="AO162">
        <v>0</v>
      </c>
      <c r="AP162" t="s">
        <v>106</v>
      </c>
      <c r="AQ162" t="s">
        <v>107</v>
      </c>
      <c r="AR162" t="s">
        <v>108</v>
      </c>
      <c r="AS162" t="s">
        <v>109</v>
      </c>
      <c r="AT162" t="s">
        <v>110</v>
      </c>
      <c r="AU162" t="s">
        <v>111</v>
      </c>
      <c r="AV162" t="s">
        <v>112</v>
      </c>
      <c r="AW162" t="s">
        <v>112</v>
      </c>
      <c r="AX162" t="s">
        <v>104</v>
      </c>
      <c r="AY162">
        <v>0</v>
      </c>
      <c r="AZ162">
        <v>0.5</v>
      </c>
      <c r="BA162">
        <v>4.75</v>
      </c>
      <c r="BC162">
        <v>0</v>
      </c>
      <c r="BD162">
        <v>9</v>
      </c>
      <c r="BI162" t="s">
        <v>112</v>
      </c>
      <c r="BJ162" t="s">
        <v>111</v>
      </c>
      <c r="BK162" t="s">
        <v>125</v>
      </c>
      <c r="BL162" t="str">
        <f>"https://www.hvlgroup.com/Products/Specs/"&amp;"H120101-PN"</f>
        <v>https://www.hvlgroup.com/Products/Specs/H120101-PN</v>
      </c>
      <c r="BM162" t="s">
        <v>474</v>
      </c>
      <c r="BN162" t="str">
        <f>"https://www.hvlgroup.com/Product/"&amp;"H120101-PN"</f>
        <v>https://www.hvlgroup.com/Product/H120101-PN</v>
      </c>
      <c r="BO162" t="s">
        <v>104</v>
      </c>
      <c r="BP162" t="s">
        <v>104</v>
      </c>
      <c r="BQ162" t="s">
        <v>310</v>
      </c>
      <c r="BR162" t="s">
        <v>116</v>
      </c>
      <c r="BS162" t="s">
        <v>116</v>
      </c>
      <c r="BT162">
        <v>0</v>
      </c>
      <c r="BV162" s="1">
        <v>42887</v>
      </c>
      <c r="BW162">
        <v>0</v>
      </c>
      <c r="BX162">
        <v>0</v>
      </c>
      <c r="BY162" t="s">
        <v>104</v>
      </c>
      <c r="BZ162">
        <v>0</v>
      </c>
      <c r="CA162">
        <v>0</v>
      </c>
      <c r="CB162">
        <v>0</v>
      </c>
      <c r="CC162">
        <v>0</v>
      </c>
      <c r="CD162">
        <v>1</v>
      </c>
      <c r="CE162">
        <v>103</v>
      </c>
      <c r="CF162" t="s">
        <v>90</v>
      </c>
      <c r="CI162" t="s">
        <v>111</v>
      </c>
      <c r="CJ162" t="s">
        <v>118</v>
      </c>
      <c r="CK162" t="s">
        <v>111</v>
      </c>
      <c r="CL162" t="s">
        <v>119</v>
      </c>
      <c r="CM162" t="s">
        <v>104</v>
      </c>
    </row>
    <row r="163" spans="1:91" x14ac:dyDescent="0.25">
      <c r="A163" t="s">
        <v>89</v>
      </c>
      <c r="B163" t="s">
        <v>90</v>
      </c>
      <c r="C163" t="s">
        <v>476</v>
      </c>
      <c r="D163" t="s">
        <v>477</v>
      </c>
      <c r="E163" s="4">
        <v>806134839499</v>
      </c>
      <c r="F163" t="s">
        <v>128</v>
      </c>
      <c r="G163" s="4">
        <v>110</v>
      </c>
      <c r="H163" s="4">
        <v>220</v>
      </c>
      <c r="I163" t="s">
        <v>94</v>
      </c>
      <c r="J163" t="s">
        <v>473</v>
      </c>
      <c r="K163" t="s">
        <v>96</v>
      </c>
      <c r="L163" t="s">
        <v>97</v>
      </c>
      <c r="M163" t="s">
        <v>98</v>
      </c>
      <c r="N163" t="s">
        <v>99</v>
      </c>
      <c r="O163" t="s">
        <v>100</v>
      </c>
      <c r="R163">
        <v>0</v>
      </c>
      <c r="S163">
        <v>5</v>
      </c>
      <c r="T163">
        <v>20.75</v>
      </c>
      <c r="U163">
        <v>0</v>
      </c>
      <c r="V163">
        <v>0</v>
      </c>
      <c r="W163">
        <v>5</v>
      </c>
      <c r="X163">
        <v>5.75</v>
      </c>
      <c r="Y163">
        <v>4</v>
      </c>
      <c r="Z163">
        <v>2</v>
      </c>
      <c r="AA163">
        <v>60</v>
      </c>
      <c r="AB163" t="s">
        <v>163</v>
      </c>
      <c r="AD163" t="s">
        <v>163</v>
      </c>
      <c r="AE163" t="s">
        <v>163</v>
      </c>
      <c r="AF163" t="s">
        <v>111</v>
      </c>
      <c r="AG163" t="s">
        <v>105</v>
      </c>
      <c r="AH163">
        <v>21</v>
      </c>
      <c r="AI163">
        <v>14</v>
      </c>
      <c r="AJ163">
        <v>10</v>
      </c>
      <c r="AK163">
        <v>6</v>
      </c>
      <c r="AL163">
        <v>0</v>
      </c>
      <c r="AM163">
        <v>0</v>
      </c>
      <c r="AN163">
        <v>0</v>
      </c>
      <c r="AO163">
        <v>0</v>
      </c>
      <c r="AP163" t="s">
        <v>106</v>
      </c>
      <c r="AQ163" t="s">
        <v>107</v>
      </c>
      <c r="AR163" t="s">
        <v>108</v>
      </c>
      <c r="AS163" t="s">
        <v>109</v>
      </c>
      <c r="AT163" t="s">
        <v>110</v>
      </c>
      <c r="AU163" t="s">
        <v>111</v>
      </c>
      <c r="AV163" t="s">
        <v>112</v>
      </c>
      <c r="AW163" t="s">
        <v>112</v>
      </c>
      <c r="AX163" t="s">
        <v>104</v>
      </c>
      <c r="AY163">
        <v>0</v>
      </c>
      <c r="AZ163">
        <v>0.5</v>
      </c>
      <c r="BA163">
        <v>4.75</v>
      </c>
      <c r="BC163">
        <v>0</v>
      </c>
      <c r="BD163">
        <v>7.5</v>
      </c>
      <c r="BI163" t="s">
        <v>112</v>
      </c>
      <c r="BJ163" t="s">
        <v>111</v>
      </c>
      <c r="BK163" t="s">
        <v>113</v>
      </c>
      <c r="BL163" t="str">
        <f>"https://www.hvlgroup.com/Products/Specs/"&amp;"H120102-AGB"</f>
        <v>https://www.hvlgroup.com/Products/Specs/H120102-AGB</v>
      </c>
      <c r="BM163" t="s">
        <v>474</v>
      </c>
      <c r="BN163" t="str">
        <f>"https://www.hvlgroup.com/Product/"&amp;"H120102-AGB"</f>
        <v>https://www.hvlgroup.com/Product/H120102-AGB</v>
      </c>
      <c r="BO163" t="s">
        <v>104</v>
      </c>
      <c r="BP163" t="s">
        <v>104</v>
      </c>
      <c r="BQ163" t="s">
        <v>310</v>
      </c>
      <c r="BR163" t="s">
        <v>116</v>
      </c>
      <c r="BS163" t="s">
        <v>116</v>
      </c>
      <c r="BT163">
        <v>0</v>
      </c>
      <c r="BV163" s="1">
        <v>42887</v>
      </c>
      <c r="BW163">
        <v>0</v>
      </c>
      <c r="BX163">
        <v>0</v>
      </c>
      <c r="BY163" t="s">
        <v>104</v>
      </c>
      <c r="BZ163">
        <v>0</v>
      </c>
      <c r="CA163">
        <v>0</v>
      </c>
      <c r="CB163">
        <v>0</v>
      </c>
      <c r="CC163">
        <v>0</v>
      </c>
      <c r="CD163">
        <v>1</v>
      </c>
      <c r="CE163">
        <v>103</v>
      </c>
      <c r="CF163" t="s">
        <v>90</v>
      </c>
      <c r="CI163" t="s">
        <v>111</v>
      </c>
      <c r="CJ163" t="s">
        <v>118</v>
      </c>
      <c r="CK163" t="s">
        <v>111</v>
      </c>
      <c r="CL163" t="s">
        <v>119</v>
      </c>
      <c r="CM163" t="s">
        <v>104</v>
      </c>
    </row>
    <row r="164" spans="1:91" x14ac:dyDescent="0.25">
      <c r="A164" t="s">
        <v>89</v>
      </c>
      <c r="B164" t="s">
        <v>90</v>
      </c>
      <c r="C164" t="s">
        <v>478</v>
      </c>
      <c r="D164" t="s">
        <v>477</v>
      </c>
      <c r="E164" s="4">
        <v>806134839505</v>
      </c>
      <c r="F164" t="s">
        <v>128</v>
      </c>
      <c r="G164" s="4">
        <v>110</v>
      </c>
      <c r="H164" s="4">
        <v>220</v>
      </c>
      <c r="I164" t="s">
        <v>94</v>
      </c>
      <c r="J164" t="s">
        <v>473</v>
      </c>
      <c r="K164" t="s">
        <v>96</v>
      </c>
      <c r="L164" t="s">
        <v>97</v>
      </c>
      <c r="M164" t="s">
        <v>98</v>
      </c>
      <c r="N164" t="s">
        <v>124</v>
      </c>
      <c r="O164" t="s">
        <v>100</v>
      </c>
      <c r="R164">
        <v>0</v>
      </c>
      <c r="S164">
        <v>5</v>
      </c>
      <c r="T164">
        <v>20.75</v>
      </c>
      <c r="U164">
        <v>0</v>
      </c>
      <c r="V164">
        <v>0</v>
      </c>
      <c r="W164">
        <v>5</v>
      </c>
      <c r="X164">
        <v>5.75</v>
      </c>
      <c r="Y164">
        <v>4</v>
      </c>
      <c r="Z164">
        <v>2</v>
      </c>
      <c r="AA164">
        <v>60</v>
      </c>
      <c r="AB164" t="s">
        <v>163</v>
      </c>
      <c r="AD164" t="s">
        <v>163</v>
      </c>
      <c r="AE164" t="s">
        <v>163</v>
      </c>
      <c r="AF164" t="s">
        <v>111</v>
      </c>
      <c r="AG164" t="s">
        <v>105</v>
      </c>
      <c r="AH164">
        <v>21</v>
      </c>
      <c r="AI164">
        <v>13</v>
      </c>
      <c r="AJ164">
        <v>10</v>
      </c>
      <c r="AK164">
        <v>6</v>
      </c>
      <c r="AL164">
        <v>0</v>
      </c>
      <c r="AM164">
        <v>0</v>
      </c>
      <c r="AN164">
        <v>0</v>
      </c>
      <c r="AO164">
        <v>0</v>
      </c>
      <c r="AP164" t="s">
        <v>106</v>
      </c>
      <c r="AQ164" t="s">
        <v>107</v>
      </c>
      <c r="AR164" t="s">
        <v>108</v>
      </c>
      <c r="AS164" t="s">
        <v>109</v>
      </c>
      <c r="AT164" t="s">
        <v>110</v>
      </c>
      <c r="AU164" t="s">
        <v>111</v>
      </c>
      <c r="AV164" t="s">
        <v>112</v>
      </c>
      <c r="AW164" t="s">
        <v>112</v>
      </c>
      <c r="AX164" t="s">
        <v>104</v>
      </c>
      <c r="AY164">
        <v>0</v>
      </c>
      <c r="AZ164">
        <v>0.5</v>
      </c>
      <c r="BA164">
        <v>4.75</v>
      </c>
      <c r="BC164">
        <v>0</v>
      </c>
      <c r="BD164">
        <v>7.5</v>
      </c>
      <c r="BI164" t="s">
        <v>112</v>
      </c>
      <c r="BJ164" t="s">
        <v>111</v>
      </c>
      <c r="BK164" t="s">
        <v>125</v>
      </c>
      <c r="BL164" t="str">
        <f>"https://www.hvlgroup.com/Products/Specs/"&amp;"H120102-PN"</f>
        <v>https://www.hvlgroup.com/Products/Specs/H120102-PN</v>
      </c>
      <c r="BM164" t="s">
        <v>474</v>
      </c>
      <c r="BN164" t="str">
        <f>"https://www.hvlgroup.com/Product/"&amp;"H120102-PN"</f>
        <v>https://www.hvlgroup.com/Product/H120102-PN</v>
      </c>
      <c r="BO164" t="s">
        <v>104</v>
      </c>
      <c r="BP164" t="s">
        <v>104</v>
      </c>
      <c r="BQ164" t="s">
        <v>310</v>
      </c>
      <c r="BR164" t="s">
        <v>116</v>
      </c>
      <c r="BS164" t="s">
        <v>116</v>
      </c>
      <c r="BT164">
        <v>0</v>
      </c>
      <c r="BV164" s="1">
        <v>42887</v>
      </c>
      <c r="BW164">
        <v>0</v>
      </c>
      <c r="BX164">
        <v>0</v>
      </c>
      <c r="BY164" t="s">
        <v>104</v>
      </c>
      <c r="BZ164">
        <v>0</v>
      </c>
      <c r="CA164">
        <v>0</v>
      </c>
      <c r="CB164">
        <v>0</v>
      </c>
      <c r="CC164">
        <v>0</v>
      </c>
      <c r="CD164">
        <v>1</v>
      </c>
      <c r="CE164">
        <v>103</v>
      </c>
      <c r="CF164" t="s">
        <v>90</v>
      </c>
      <c r="CI164" t="s">
        <v>111</v>
      </c>
      <c r="CJ164" t="s">
        <v>118</v>
      </c>
      <c r="CK164" t="s">
        <v>111</v>
      </c>
      <c r="CL164" t="s">
        <v>119</v>
      </c>
      <c r="CM164" t="s">
        <v>104</v>
      </c>
    </row>
    <row r="165" spans="1:91" x14ac:dyDescent="0.25">
      <c r="A165" t="s">
        <v>89</v>
      </c>
      <c r="B165" t="s">
        <v>90</v>
      </c>
      <c r="C165" t="s">
        <v>479</v>
      </c>
      <c r="D165" t="s">
        <v>480</v>
      </c>
      <c r="E165" s="4">
        <v>806134839512</v>
      </c>
      <c r="F165" t="s">
        <v>481</v>
      </c>
      <c r="G165" s="4">
        <v>76</v>
      </c>
      <c r="H165" s="4">
        <v>152</v>
      </c>
      <c r="I165" t="s">
        <v>482</v>
      </c>
      <c r="J165" t="s">
        <v>473</v>
      </c>
      <c r="K165" t="s">
        <v>96</v>
      </c>
      <c r="L165" t="s">
        <v>97</v>
      </c>
      <c r="M165" t="s">
        <v>98</v>
      </c>
      <c r="N165" t="s">
        <v>99</v>
      </c>
      <c r="O165" t="s">
        <v>100</v>
      </c>
      <c r="R165">
        <v>0</v>
      </c>
      <c r="S165">
        <v>0</v>
      </c>
      <c r="T165">
        <v>11</v>
      </c>
      <c r="U165">
        <v>0</v>
      </c>
      <c r="V165">
        <v>0</v>
      </c>
      <c r="W165">
        <v>5</v>
      </c>
      <c r="X165">
        <v>0</v>
      </c>
      <c r="Y165">
        <v>3</v>
      </c>
      <c r="Z165">
        <v>1</v>
      </c>
      <c r="AA165">
        <v>60</v>
      </c>
      <c r="AB165" t="s">
        <v>163</v>
      </c>
      <c r="AD165" t="s">
        <v>163</v>
      </c>
      <c r="AE165" t="s">
        <v>163</v>
      </c>
      <c r="AF165" t="s">
        <v>111</v>
      </c>
      <c r="AG165" t="s">
        <v>105</v>
      </c>
      <c r="AH165">
        <v>13</v>
      </c>
      <c r="AI165">
        <v>11</v>
      </c>
      <c r="AJ165">
        <v>8</v>
      </c>
      <c r="AK165">
        <v>4</v>
      </c>
      <c r="AL165">
        <v>0</v>
      </c>
      <c r="AM165">
        <v>0</v>
      </c>
      <c r="AN165">
        <v>0</v>
      </c>
      <c r="AO165">
        <v>0</v>
      </c>
      <c r="AP165" t="s">
        <v>106</v>
      </c>
      <c r="AQ165" t="s">
        <v>107</v>
      </c>
      <c r="AR165" t="s">
        <v>108</v>
      </c>
      <c r="AS165" t="s">
        <v>109</v>
      </c>
      <c r="AT165" t="s">
        <v>110</v>
      </c>
      <c r="AU165" t="s">
        <v>104</v>
      </c>
      <c r="AX165" t="s">
        <v>104</v>
      </c>
      <c r="AY165">
        <v>0</v>
      </c>
      <c r="AZ165">
        <v>0.5</v>
      </c>
      <c r="BA165">
        <v>4.75</v>
      </c>
      <c r="BC165">
        <v>0</v>
      </c>
      <c r="BD165">
        <v>9</v>
      </c>
      <c r="BI165" t="s">
        <v>112</v>
      </c>
      <c r="BJ165" t="s">
        <v>111</v>
      </c>
      <c r="BK165" t="s">
        <v>113</v>
      </c>
      <c r="BL165" t="str">
        <f>"https://www.hvlgroup.com/Products/Specs/"&amp;"H120601-AGB"</f>
        <v>https://www.hvlgroup.com/Products/Specs/H120601-AGB</v>
      </c>
      <c r="BM165" t="s">
        <v>483</v>
      </c>
      <c r="BN165" t="str">
        <f>"https://www.hvlgroup.com/Product/"&amp;"H120601-AGB"</f>
        <v>https://www.hvlgroup.com/Product/H120601-AGB</v>
      </c>
      <c r="BO165" t="s">
        <v>104</v>
      </c>
      <c r="BP165" t="s">
        <v>104</v>
      </c>
      <c r="BQ165" t="s">
        <v>310</v>
      </c>
      <c r="BR165" t="s">
        <v>116</v>
      </c>
      <c r="BS165" t="s">
        <v>116</v>
      </c>
      <c r="BT165">
        <v>0</v>
      </c>
      <c r="BV165" s="1">
        <v>42887</v>
      </c>
      <c r="BW165">
        <v>0</v>
      </c>
      <c r="BX165">
        <v>0</v>
      </c>
      <c r="BY165" t="s">
        <v>104</v>
      </c>
      <c r="BZ165">
        <v>0</v>
      </c>
      <c r="CA165">
        <v>0</v>
      </c>
      <c r="CB165">
        <v>0</v>
      </c>
      <c r="CC165">
        <v>0</v>
      </c>
      <c r="CD165">
        <v>1</v>
      </c>
      <c r="CE165">
        <v>146</v>
      </c>
      <c r="CF165" t="s">
        <v>90</v>
      </c>
      <c r="CI165" t="s">
        <v>111</v>
      </c>
      <c r="CJ165" t="s">
        <v>118</v>
      </c>
      <c r="CK165" t="s">
        <v>111</v>
      </c>
      <c r="CL165" t="s">
        <v>119</v>
      </c>
      <c r="CM165" t="s">
        <v>104</v>
      </c>
    </row>
    <row r="166" spans="1:91" x14ac:dyDescent="0.25">
      <c r="A166" t="s">
        <v>89</v>
      </c>
      <c r="B166" t="s">
        <v>90</v>
      </c>
      <c r="C166" t="s">
        <v>484</v>
      </c>
      <c r="D166" t="s">
        <v>480</v>
      </c>
      <c r="E166" s="4">
        <v>806134839529</v>
      </c>
      <c r="F166" t="s">
        <v>481</v>
      </c>
      <c r="G166" s="4">
        <v>76</v>
      </c>
      <c r="H166" s="4">
        <v>152</v>
      </c>
      <c r="I166" t="s">
        <v>482</v>
      </c>
      <c r="J166" t="s">
        <v>473</v>
      </c>
      <c r="K166" t="s">
        <v>96</v>
      </c>
      <c r="L166" t="s">
        <v>97</v>
      </c>
      <c r="M166" t="s">
        <v>98</v>
      </c>
      <c r="N166" t="s">
        <v>124</v>
      </c>
      <c r="O166" t="s">
        <v>100</v>
      </c>
      <c r="R166">
        <v>0</v>
      </c>
      <c r="S166">
        <v>0</v>
      </c>
      <c r="T166">
        <v>11</v>
      </c>
      <c r="U166">
        <v>0</v>
      </c>
      <c r="V166">
        <v>0</v>
      </c>
      <c r="W166">
        <v>5</v>
      </c>
      <c r="X166">
        <v>0</v>
      </c>
      <c r="Y166">
        <v>3</v>
      </c>
      <c r="Z166">
        <v>1</v>
      </c>
      <c r="AA166">
        <v>60</v>
      </c>
      <c r="AB166" t="s">
        <v>163</v>
      </c>
      <c r="AD166" t="s">
        <v>163</v>
      </c>
      <c r="AE166" t="s">
        <v>163</v>
      </c>
      <c r="AF166" t="s">
        <v>111</v>
      </c>
      <c r="AG166" t="s">
        <v>105</v>
      </c>
      <c r="AH166">
        <v>13</v>
      </c>
      <c r="AI166">
        <v>11</v>
      </c>
      <c r="AJ166">
        <v>8</v>
      </c>
      <c r="AK166">
        <v>4</v>
      </c>
      <c r="AL166">
        <v>0</v>
      </c>
      <c r="AM166">
        <v>0</v>
      </c>
      <c r="AN166">
        <v>0</v>
      </c>
      <c r="AO166">
        <v>0</v>
      </c>
      <c r="AP166" t="s">
        <v>106</v>
      </c>
      <c r="AQ166" t="s">
        <v>107</v>
      </c>
      <c r="AR166" t="s">
        <v>108</v>
      </c>
      <c r="AS166" t="s">
        <v>109</v>
      </c>
      <c r="AT166" t="s">
        <v>110</v>
      </c>
      <c r="AU166" t="s">
        <v>104</v>
      </c>
      <c r="AX166" t="s">
        <v>104</v>
      </c>
      <c r="AY166">
        <v>0</v>
      </c>
      <c r="AZ166">
        <v>0.5</v>
      </c>
      <c r="BA166">
        <v>4.75</v>
      </c>
      <c r="BC166">
        <v>0</v>
      </c>
      <c r="BD166">
        <v>9</v>
      </c>
      <c r="BI166" t="s">
        <v>112</v>
      </c>
      <c r="BJ166" t="s">
        <v>111</v>
      </c>
      <c r="BK166" t="s">
        <v>125</v>
      </c>
      <c r="BL166" t="str">
        <f>"https://www.hvlgroup.com/Products/Specs/"&amp;"H120601-PN"</f>
        <v>https://www.hvlgroup.com/Products/Specs/H120601-PN</v>
      </c>
      <c r="BM166" t="s">
        <v>483</v>
      </c>
      <c r="BN166" t="str">
        <f>"https://www.hvlgroup.com/Product/"&amp;"H120601-PN"</f>
        <v>https://www.hvlgroup.com/Product/H120601-PN</v>
      </c>
      <c r="BO166" t="s">
        <v>104</v>
      </c>
      <c r="BP166" t="s">
        <v>104</v>
      </c>
      <c r="BQ166" t="s">
        <v>310</v>
      </c>
      <c r="BR166" t="s">
        <v>116</v>
      </c>
      <c r="BS166" t="s">
        <v>116</v>
      </c>
      <c r="BT166">
        <v>0</v>
      </c>
      <c r="BV166" s="1">
        <v>42887</v>
      </c>
      <c r="BW166">
        <v>0</v>
      </c>
      <c r="BX166">
        <v>0</v>
      </c>
      <c r="BY166" t="s">
        <v>104</v>
      </c>
      <c r="BZ166">
        <v>0</v>
      </c>
      <c r="CA166">
        <v>0</v>
      </c>
      <c r="CB166">
        <v>0</v>
      </c>
      <c r="CC166">
        <v>0</v>
      </c>
      <c r="CD166">
        <v>1</v>
      </c>
      <c r="CE166">
        <v>146</v>
      </c>
      <c r="CF166" t="s">
        <v>90</v>
      </c>
      <c r="CI166" t="s">
        <v>111</v>
      </c>
      <c r="CJ166" t="s">
        <v>118</v>
      </c>
      <c r="CK166" t="s">
        <v>111</v>
      </c>
      <c r="CL166" t="s">
        <v>119</v>
      </c>
      <c r="CM166" t="s">
        <v>104</v>
      </c>
    </row>
    <row r="167" spans="1:91" x14ac:dyDescent="0.25">
      <c r="A167" t="s">
        <v>89</v>
      </c>
      <c r="B167" t="s">
        <v>90</v>
      </c>
      <c r="C167" t="s">
        <v>485</v>
      </c>
      <c r="D167" t="s">
        <v>486</v>
      </c>
      <c r="E167" s="4">
        <v>806134839536</v>
      </c>
      <c r="F167" t="s">
        <v>134</v>
      </c>
      <c r="G167" s="4">
        <v>76</v>
      </c>
      <c r="H167" s="4">
        <v>152</v>
      </c>
      <c r="I167" t="s">
        <v>135</v>
      </c>
      <c r="J167" t="s">
        <v>473</v>
      </c>
      <c r="K167" t="s">
        <v>96</v>
      </c>
      <c r="L167" t="s">
        <v>97</v>
      </c>
      <c r="M167" t="s">
        <v>98</v>
      </c>
      <c r="N167" t="s">
        <v>99</v>
      </c>
      <c r="O167" t="s">
        <v>100</v>
      </c>
      <c r="R167">
        <v>0</v>
      </c>
      <c r="S167">
        <v>0</v>
      </c>
      <c r="T167">
        <v>9.5</v>
      </c>
      <c r="U167">
        <v>12</v>
      </c>
      <c r="V167">
        <v>118.5</v>
      </c>
      <c r="W167">
        <v>5</v>
      </c>
      <c r="X167">
        <v>0</v>
      </c>
      <c r="Y167">
        <v>3</v>
      </c>
      <c r="Z167">
        <v>1</v>
      </c>
      <c r="AA167">
        <v>60</v>
      </c>
      <c r="AB167" t="s">
        <v>163</v>
      </c>
      <c r="AD167" t="s">
        <v>163</v>
      </c>
      <c r="AE167" t="s">
        <v>163</v>
      </c>
      <c r="AF167" t="s">
        <v>111</v>
      </c>
      <c r="AG167" t="s">
        <v>105</v>
      </c>
      <c r="AH167">
        <v>13</v>
      </c>
      <c r="AI167">
        <v>12</v>
      </c>
      <c r="AJ167">
        <v>10</v>
      </c>
      <c r="AK167">
        <v>4</v>
      </c>
      <c r="AL167">
        <v>0</v>
      </c>
      <c r="AM167">
        <v>0</v>
      </c>
      <c r="AN167">
        <v>0</v>
      </c>
      <c r="AO167">
        <v>0</v>
      </c>
      <c r="AP167" t="s">
        <v>106</v>
      </c>
      <c r="AQ167" t="s">
        <v>107</v>
      </c>
      <c r="AR167" t="s">
        <v>108</v>
      </c>
      <c r="AS167" t="s">
        <v>109</v>
      </c>
      <c r="AT167" t="s">
        <v>110</v>
      </c>
      <c r="AU167" t="s">
        <v>104</v>
      </c>
      <c r="AX167" t="s">
        <v>104</v>
      </c>
      <c r="AY167">
        <v>0</v>
      </c>
      <c r="AZ167">
        <v>0</v>
      </c>
      <c r="BA167">
        <v>4.75</v>
      </c>
      <c r="BC167">
        <v>0</v>
      </c>
      <c r="BD167">
        <v>0</v>
      </c>
      <c r="BE167" t="s">
        <v>136</v>
      </c>
      <c r="BI167" t="s">
        <v>112</v>
      </c>
      <c r="BJ167" t="s">
        <v>111</v>
      </c>
      <c r="BK167" t="s">
        <v>113</v>
      </c>
      <c r="BL167" t="str">
        <f>"https://www.hvlgroup.com/Products/Specs/"&amp;"H120701-AGB"</f>
        <v>https://www.hvlgroup.com/Products/Specs/H120701-AGB</v>
      </c>
      <c r="BM167" t="s">
        <v>487</v>
      </c>
      <c r="BN167" t="str">
        <f>"https://www.hvlgroup.com/Product/"&amp;"H120701-AGB"</f>
        <v>https://www.hvlgroup.com/Product/H120701-AGB</v>
      </c>
      <c r="BO167" t="s">
        <v>104</v>
      </c>
      <c r="BP167" t="s">
        <v>104</v>
      </c>
      <c r="BQ167" t="s">
        <v>310</v>
      </c>
      <c r="BR167" t="s">
        <v>116</v>
      </c>
      <c r="BS167" t="s">
        <v>116</v>
      </c>
      <c r="BT167">
        <v>0</v>
      </c>
      <c r="BV167" s="1">
        <v>42887</v>
      </c>
      <c r="BW167">
        <v>118.5</v>
      </c>
      <c r="BX167">
        <v>12</v>
      </c>
      <c r="BY167" t="s">
        <v>104</v>
      </c>
      <c r="BZ167">
        <v>0</v>
      </c>
      <c r="CA167">
        <v>0</v>
      </c>
      <c r="CB167">
        <v>0</v>
      </c>
      <c r="CC167">
        <v>0</v>
      </c>
      <c r="CD167">
        <v>1</v>
      </c>
      <c r="CE167">
        <v>74</v>
      </c>
      <c r="CF167" t="s">
        <v>90</v>
      </c>
      <c r="CI167" t="s">
        <v>111</v>
      </c>
      <c r="CJ167" t="s">
        <v>118</v>
      </c>
      <c r="CK167" t="s">
        <v>111</v>
      </c>
      <c r="CL167" t="s">
        <v>119</v>
      </c>
      <c r="CM167" t="s">
        <v>104</v>
      </c>
    </row>
    <row r="168" spans="1:91" x14ac:dyDescent="0.25">
      <c r="A168" t="s">
        <v>89</v>
      </c>
      <c r="B168" t="s">
        <v>90</v>
      </c>
      <c r="C168" t="s">
        <v>488</v>
      </c>
      <c r="D168" t="s">
        <v>486</v>
      </c>
      <c r="E168" s="4">
        <v>806134839543</v>
      </c>
      <c r="F168" t="s">
        <v>134</v>
      </c>
      <c r="G168" s="4">
        <v>76</v>
      </c>
      <c r="H168" s="4">
        <v>152</v>
      </c>
      <c r="I168" t="s">
        <v>135</v>
      </c>
      <c r="J168" t="s">
        <v>473</v>
      </c>
      <c r="K168" t="s">
        <v>96</v>
      </c>
      <c r="L168" t="s">
        <v>97</v>
      </c>
      <c r="M168" t="s">
        <v>98</v>
      </c>
      <c r="N168" t="s">
        <v>124</v>
      </c>
      <c r="O168" t="s">
        <v>100</v>
      </c>
      <c r="R168">
        <v>0</v>
      </c>
      <c r="S168">
        <v>0</v>
      </c>
      <c r="T168">
        <v>9.5</v>
      </c>
      <c r="U168">
        <v>12</v>
      </c>
      <c r="V168">
        <v>118.5</v>
      </c>
      <c r="W168">
        <v>5</v>
      </c>
      <c r="X168">
        <v>0</v>
      </c>
      <c r="Y168">
        <v>3</v>
      </c>
      <c r="Z168">
        <v>1</v>
      </c>
      <c r="AA168">
        <v>60</v>
      </c>
      <c r="AB168" t="s">
        <v>163</v>
      </c>
      <c r="AD168" t="s">
        <v>163</v>
      </c>
      <c r="AE168" t="s">
        <v>163</v>
      </c>
      <c r="AF168" t="s">
        <v>111</v>
      </c>
      <c r="AG168" t="s">
        <v>105</v>
      </c>
      <c r="AH168">
        <v>13</v>
      </c>
      <c r="AI168">
        <v>12</v>
      </c>
      <c r="AJ168">
        <v>10</v>
      </c>
      <c r="AK168">
        <v>4</v>
      </c>
      <c r="AL168">
        <v>0</v>
      </c>
      <c r="AM168">
        <v>0</v>
      </c>
      <c r="AN168">
        <v>0</v>
      </c>
      <c r="AO168">
        <v>0</v>
      </c>
      <c r="AP168" t="s">
        <v>106</v>
      </c>
      <c r="AQ168" t="s">
        <v>107</v>
      </c>
      <c r="AR168" t="s">
        <v>108</v>
      </c>
      <c r="AS168" t="s">
        <v>109</v>
      </c>
      <c r="AT168" t="s">
        <v>110</v>
      </c>
      <c r="AU168" t="s">
        <v>104</v>
      </c>
      <c r="AX168" t="s">
        <v>104</v>
      </c>
      <c r="AY168">
        <v>0</v>
      </c>
      <c r="AZ168">
        <v>0</v>
      </c>
      <c r="BA168">
        <v>4.75</v>
      </c>
      <c r="BC168">
        <v>0</v>
      </c>
      <c r="BD168">
        <v>0</v>
      </c>
      <c r="BE168" t="s">
        <v>136</v>
      </c>
      <c r="BI168" t="s">
        <v>112</v>
      </c>
      <c r="BJ168" t="s">
        <v>111</v>
      </c>
      <c r="BK168" t="s">
        <v>125</v>
      </c>
      <c r="BL168" t="str">
        <f>"https://www.hvlgroup.com/Products/Specs/"&amp;"H120701-PN"</f>
        <v>https://www.hvlgroup.com/Products/Specs/H120701-PN</v>
      </c>
      <c r="BM168" t="s">
        <v>487</v>
      </c>
      <c r="BN168" t="str">
        <f>"https://www.hvlgroup.com/Product/"&amp;"H120701-PN"</f>
        <v>https://www.hvlgroup.com/Product/H120701-PN</v>
      </c>
      <c r="BO168" t="s">
        <v>104</v>
      </c>
      <c r="BP168" t="s">
        <v>104</v>
      </c>
      <c r="BQ168" t="s">
        <v>310</v>
      </c>
      <c r="BR168" t="s">
        <v>116</v>
      </c>
      <c r="BS168" t="s">
        <v>116</v>
      </c>
      <c r="BT168">
        <v>0</v>
      </c>
      <c r="BV168" s="1">
        <v>42887</v>
      </c>
      <c r="BW168">
        <v>118.5</v>
      </c>
      <c r="BX168">
        <v>12</v>
      </c>
      <c r="BY168" t="s">
        <v>104</v>
      </c>
      <c r="BZ168">
        <v>0</v>
      </c>
      <c r="CA168">
        <v>0</v>
      </c>
      <c r="CB168">
        <v>0</v>
      </c>
      <c r="CC168">
        <v>0</v>
      </c>
      <c r="CD168">
        <v>1</v>
      </c>
      <c r="CE168">
        <v>74</v>
      </c>
      <c r="CF168" t="s">
        <v>90</v>
      </c>
      <c r="CI168" t="s">
        <v>111</v>
      </c>
      <c r="CJ168" t="s">
        <v>118</v>
      </c>
      <c r="CK168" t="s">
        <v>111</v>
      </c>
      <c r="CL168" t="s">
        <v>119</v>
      </c>
      <c r="CM168" t="s">
        <v>104</v>
      </c>
    </row>
    <row r="169" spans="1:91" x14ac:dyDescent="0.25">
      <c r="A169" t="s">
        <v>89</v>
      </c>
      <c r="B169" t="s">
        <v>90</v>
      </c>
      <c r="C169" t="s">
        <v>489</v>
      </c>
      <c r="D169" t="s">
        <v>490</v>
      </c>
      <c r="E169" s="4">
        <v>806134839550</v>
      </c>
      <c r="F169" t="s">
        <v>491</v>
      </c>
      <c r="G169" s="4">
        <v>230</v>
      </c>
      <c r="H169" s="4">
        <v>460</v>
      </c>
      <c r="I169" t="s">
        <v>135</v>
      </c>
      <c r="J169" t="s">
        <v>473</v>
      </c>
      <c r="K169" t="s">
        <v>96</v>
      </c>
      <c r="L169" t="s">
        <v>97</v>
      </c>
      <c r="M169" t="s">
        <v>98</v>
      </c>
      <c r="N169" t="s">
        <v>99</v>
      </c>
      <c r="O169" t="s">
        <v>100</v>
      </c>
      <c r="R169">
        <v>0</v>
      </c>
      <c r="S169">
        <v>0</v>
      </c>
      <c r="T169">
        <v>9.25</v>
      </c>
      <c r="U169">
        <v>11</v>
      </c>
      <c r="V169">
        <v>64</v>
      </c>
      <c r="W169">
        <v>24.5</v>
      </c>
      <c r="X169">
        <v>0</v>
      </c>
      <c r="Y169">
        <v>8.8000000000000007</v>
      </c>
      <c r="Z169">
        <v>4</v>
      </c>
      <c r="AA169">
        <v>60</v>
      </c>
      <c r="AB169" t="s">
        <v>163</v>
      </c>
      <c r="AD169" t="s">
        <v>163</v>
      </c>
      <c r="AE169" t="s">
        <v>163</v>
      </c>
      <c r="AF169" t="s">
        <v>111</v>
      </c>
      <c r="AG169" t="s">
        <v>105</v>
      </c>
      <c r="AH169">
        <v>31</v>
      </c>
      <c r="AI169">
        <v>19</v>
      </c>
      <c r="AJ169">
        <v>10</v>
      </c>
      <c r="AK169">
        <v>13</v>
      </c>
      <c r="AL169">
        <v>0</v>
      </c>
      <c r="AM169">
        <v>0</v>
      </c>
      <c r="AN169">
        <v>0</v>
      </c>
      <c r="AO169">
        <v>0</v>
      </c>
      <c r="AP169" t="s">
        <v>106</v>
      </c>
      <c r="AQ169" t="s">
        <v>107</v>
      </c>
      <c r="AR169" t="s">
        <v>108</v>
      </c>
      <c r="AS169" t="s">
        <v>109</v>
      </c>
      <c r="AT169" t="s">
        <v>110</v>
      </c>
      <c r="AU169" t="s">
        <v>104</v>
      </c>
      <c r="AX169" t="s">
        <v>104</v>
      </c>
      <c r="AY169">
        <v>0</v>
      </c>
      <c r="AZ169">
        <v>0</v>
      </c>
      <c r="BA169">
        <v>4.75</v>
      </c>
      <c r="BC169">
        <v>0</v>
      </c>
      <c r="BD169">
        <v>134</v>
      </c>
      <c r="BE169" t="s">
        <v>392</v>
      </c>
      <c r="BI169" t="s">
        <v>112</v>
      </c>
      <c r="BJ169" t="s">
        <v>111</v>
      </c>
      <c r="BK169" t="s">
        <v>113</v>
      </c>
      <c r="BL169" t="str">
        <f>"https://www.hvlgroup.com/Products/Specs/"&amp;"H120704-AGB"</f>
        <v>https://www.hvlgroup.com/Products/Specs/H120704-AGB</v>
      </c>
      <c r="BM169" t="s">
        <v>492</v>
      </c>
      <c r="BN169" t="str">
        <f>"https://www.hvlgroup.com/Product/"&amp;"H120704-AGB"</f>
        <v>https://www.hvlgroup.com/Product/H120704-AGB</v>
      </c>
      <c r="BO169" t="s">
        <v>104</v>
      </c>
      <c r="BP169" t="s">
        <v>104</v>
      </c>
      <c r="BQ169" t="s">
        <v>310</v>
      </c>
      <c r="BR169" t="s">
        <v>116</v>
      </c>
      <c r="BS169" t="s">
        <v>116</v>
      </c>
      <c r="BT169">
        <v>0</v>
      </c>
      <c r="BV169" s="1">
        <v>42887</v>
      </c>
      <c r="BW169">
        <v>64</v>
      </c>
      <c r="BX169">
        <v>11</v>
      </c>
      <c r="BY169" t="s">
        <v>104</v>
      </c>
      <c r="BZ169">
        <v>0</v>
      </c>
      <c r="CA169">
        <v>0</v>
      </c>
      <c r="CB169">
        <v>0</v>
      </c>
      <c r="CC169">
        <v>0</v>
      </c>
      <c r="CD169">
        <v>1</v>
      </c>
      <c r="CE169">
        <v>66</v>
      </c>
      <c r="CF169" t="s">
        <v>90</v>
      </c>
      <c r="CI169" t="s">
        <v>111</v>
      </c>
      <c r="CJ169" t="s">
        <v>118</v>
      </c>
      <c r="CK169" t="s">
        <v>111</v>
      </c>
      <c r="CL169" t="s">
        <v>119</v>
      </c>
      <c r="CM169" t="s">
        <v>104</v>
      </c>
    </row>
    <row r="170" spans="1:91" x14ac:dyDescent="0.25">
      <c r="A170" t="s">
        <v>89</v>
      </c>
      <c r="B170" t="s">
        <v>90</v>
      </c>
      <c r="C170" t="s">
        <v>493</v>
      </c>
      <c r="D170" t="s">
        <v>490</v>
      </c>
      <c r="E170" s="4">
        <v>806134839567</v>
      </c>
      <c r="F170" t="s">
        <v>491</v>
      </c>
      <c r="G170" s="4">
        <v>230</v>
      </c>
      <c r="H170" s="4">
        <v>460</v>
      </c>
      <c r="I170" t="s">
        <v>135</v>
      </c>
      <c r="J170" t="s">
        <v>473</v>
      </c>
      <c r="K170" t="s">
        <v>96</v>
      </c>
      <c r="L170" t="s">
        <v>97</v>
      </c>
      <c r="M170" t="s">
        <v>98</v>
      </c>
      <c r="N170" t="s">
        <v>124</v>
      </c>
      <c r="O170" t="s">
        <v>100</v>
      </c>
      <c r="R170">
        <v>0</v>
      </c>
      <c r="S170">
        <v>0</v>
      </c>
      <c r="T170">
        <v>9.25</v>
      </c>
      <c r="U170">
        <v>11</v>
      </c>
      <c r="V170">
        <v>64</v>
      </c>
      <c r="W170">
        <v>24.5</v>
      </c>
      <c r="X170">
        <v>0</v>
      </c>
      <c r="Y170">
        <v>8.8000000000000007</v>
      </c>
      <c r="Z170">
        <v>4</v>
      </c>
      <c r="AA170">
        <v>60</v>
      </c>
      <c r="AB170" t="s">
        <v>163</v>
      </c>
      <c r="AD170" t="s">
        <v>163</v>
      </c>
      <c r="AE170" t="s">
        <v>163</v>
      </c>
      <c r="AF170" t="s">
        <v>111</v>
      </c>
      <c r="AG170" t="s">
        <v>105</v>
      </c>
      <c r="AH170">
        <v>31</v>
      </c>
      <c r="AI170">
        <v>19</v>
      </c>
      <c r="AJ170">
        <v>10</v>
      </c>
      <c r="AK170">
        <v>13</v>
      </c>
      <c r="AL170">
        <v>0</v>
      </c>
      <c r="AM170">
        <v>0</v>
      </c>
      <c r="AN170">
        <v>0</v>
      </c>
      <c r="AO170">
        <v>0</v>
      </c>
      <c r="AP170" t="s">
        <v>106</v>
      </c>
      <c r="AQ170" t="s">
        <v>107</v>
      </c>
      <c r="AR170" t="s">
        <v>108</v>
      </c>
      <c r="AS170" t="s">
        <v>109</v>
      </c>
      <c r="AT170" t="s">
        <v>110</v>
      </c>
      <c r="AU170" t="s">
        <v>104</v>
      </c>
      <c r="AX170" t="s">
        <v>104</v>
      </c>
      <c r="AY170">
        <v>0</v>
      </c>
      <c r="AZ170">
        <v>0</v>
      </c>
      <c r="BA170">
        <v>4.75</v>
      </c>
      <c r="BC170">
        <v>0</v>
      </c>
      <c r="BD170">
        <v>134</v>
      </c>
      <c r="BE170" t="s">
        <v>392</v>
      </c>
      <c r="BI170" t="s">
        <v>112</v>
      </c>
      <c r="BJ170" t="s">
        <v>111</v>
      </c>
      <c r="BK170" t="s">
        <v>125</v>
      </c>
      <c r="BL170" t="str">
        <f>"https://www.hvlgroup.com/Products/Specs/"&amp;"H120704-PN"</f>
        <v>https://www.hvlgroup.com/Products/Specs/H120704-PN</v>
      </c>
      <c r="BM170" t="s">
        <v>492</v>
      </c>
      <c r="BN170" t="str">
        <f>"https://www.hvlgroup.com/Product/"&amp;"H120704-PN"</f>
        <v>https://www.hvlgroup.com/Product/H120704-PN</v>
      </c>
      <c r="BO170" t="s">
        <v>104</v>
      </c>
      <c r="BP170" t="s">
        <v>104</v>
      </c>
      <c r="BQ170" t="s">
        <v>310</v>
      </c>
      <c r="BR170" t="s">
        <v>116</v>
      </c>
      <c r="BS170" t="s">
        <v>116</v>
      </c>
      <c r="BT170">
        <v>0</v>
      </c>
      <c r="BV170" s="1">
        <v>42887</v>
      </c>
      <c r="BW170">
        <v>64</v>
      </c>
      <c r="BX170">
        <v>11</v>
      </c>
      <c r="BY170" t="s">
        <v>104</v>
      </c>
      <c r="BZ170">
        <v>0</v>
      </c>
      <c r="CA170">
        <v>0</v>
      </c>
      <c r="CB170">
        <v>0</v>
      </c>
      <c r="CC170">
        <v>0</v>
      </c>
      <c r="CD170">
        <v>1</v>
      </c>
      <c r="CE170">
        <v>66</v>
      </c>
      <c r="CF170" t="s">
        <v>90</v>
      </c>
      <c r="CI170" t="s">
        <v>111</v>
      </c>
      <c r="CJ170" t="s">
        <v>118</v>
      </c>
      <c r="CK170" t="s">
        <v>111</v>
      </c>
      <c r="CL170" t="s">
        <v>119</v>
      </c>
      <c r="CM170" t="s">
        <v>104</v>
      </c>
    </row>
    <row r="171" spans="1:91" x14ac:dyDescent="0.25">
      <c r="A171" t="s">
        <v>89</v>
      </c>
      <c r="B171" t="s">
        <v>90</v>
      </c>
      <c r="C171" t="s">
        <v>494</v>
      </c>
      <c r="D171" t="s">
        <v>495</v>
      </c>
      <c r="E171" s="4">
        <v>806134838324</v>
      </c>
      <c r="F171" t="s">
        <v>93</v>
      </c>
      <c r="G171" s="4">
        <v>82</v>
      </c>
      <c r="H171" s="4">
        <v>164</v>
      </c>
      <c r="I171" t="s">
        <v>94</v>
      </c>
      <c r="J171" t="s">
        <v>496</v>
      </c>
      <c r="K171" t="s">
        <v>96</v>
      </c>
      <c r="L171" t="s">
        <v>97</v>
      </c>
      <c r="M171" t="s">
        <v>98</v>
      </c>
      <c r="N171" t="s">
        <v>99</v>
      </c>
      <c r="O171" t="s">
        <v>100</v>
      </c>
      <c r="P171" t="s">
        <v>497</v>
      </c>
      <c r="Q171" t="s">
        <v>102</v>
      </c>
      <c r="R171">
        <v>0</v>
      </c>
      <c r="S171">
        <v>6.75</v>
      </c>
      <c r="T171">
        <v>9</v>
      </c>
      <c r="U171">
        <v>0</v>
      </c>
      <c r="V171">
        <v>0</v>
      </c>
      <c r="W171">
        <v>0</v>
      </c>
      <c r="X171">
        <v>8</v>
      </c>
      <c r="Y171">
        <v>3</v>
      </c>
      <c r="Z171">
        <v>1</v>
      </c>
      <c r="AA171">
        <v>4</v>
      </c>
      <c r="AB171" t="s">
        <v>144</v>
      </c>
      <c r="AD171" t="s">
        <v>144</v>
      </c>
      <c r="AE171" t="s">
        <v>144</v>
      </c>
      <c r="AF171" t="s">
        <v>111</v>
      </c>
      <c r="AG171" t="s">
        <v>105</v>
      </c>
      <c r="AH171">
        <v>17</v>
      </c>
      <c r="AI171">
        <v>11</v>
      </c>
      <c r="AJ171">
        <v>11</v>
      </c>
      <c r="AK171">
        <v>4</v>
      </c>
      <c r="AL171">
        <v>0</v>
      </c>
      <c r="AM171">
        <v>0</v>
      </c>
      <c r="AN171">
        <v>0</v>
      </c>
      <c r="AO171">
        <v>0</v>
      </c>
      <c r="AP171" t="s">
        <v>106</v>
      </c>
      <c r="AQ171" t="s">
        <v>107</v>
      </c>
      <c r="AR171" t="s">
        <v>108</v>
      </c>
      <c r="AS171" t="s">
        <v>109</v>
      </c>
      <c r="AT171" t="s">
        <v>110</v>
      </c>
      <c r="AU171" t="s">
        <v>111</v>
      </c>
      <c r="AV171" t="s">
        <v>112</v>
      </c>
      <c r="AW171" t="s">
        <v>112</v>
      </c>
      <c r="AX171" t="s">
        <v>104</v>
      </c>
      <c r="AY171">
        <v>0</v>
      </c>
      <c r="AZ171">
        <v>0.5</v>
      </c>
      <c r="BA171">
        <v>4.75</v>
      </c>
      <c r="BC171">
        <v>0</v>
      </c>
      <c r="BD171">
        <v>10.5</v>
      </c>
      <c r="BI171" t="s">
        <v>145</v>
      </c>
      <c r="BJ171" t="s">
        <v>111</v>
      </c>
      <c r="BK171" t="s">
        <v>113</v>
      </c>
      <c r="BL171" t="str">
        <f>"https://www.hvlgroup.com/Products/Specs/"&amp;"H121101-AGB"</f>
        <v>https://www.hvlgroup.com/Products/Specs/H121101-AGB</v>
      </c>
      <c r="BM171" t="s">
        <v>498</v>
      </c>
      <c r="BN171" t="str">
        <f>"https://www.hvlgroup.com/Product/"&amp;"H121101-AGB"</f>
        <v>https://www.hvlgroup.com/Product/H121101-AGB</v>
      </c>
      <c r="BO171" t="s">
        <v>104</v>
      </c>
      <c r="BP171" t="s">
        <v>104</v>
      </c>
      <c r="BQ171" t="s">
        <v>232</v>
      </c>
      <c r="BR171" t="s">
        <v>116</v>
      </c>
      <c r="BS171" t="s">
        <v>499</v>
      </c>
      <c r="BT171">
        <v>5.75</v>
      </c>
      <c r="BV171" s="1">
        <v>42887</v>
      </c>
      <c r="BW171">
        <v>0</v>
      </c>
      <c r="BX171">
        <v>0</v>
      </c>
      <c r="BY171" t="s">
        <v>104</v>
      </c>
      <c r="BZ171">
        <v>0</v>
      </c>
      <c r="CA171">
        <v>0</v>
      </c>
      <c r="CB171">
        <v>0</v>
      </c>
      <c r="CC171">
        <v>0</v>
      </c>
      <c r="CD171">
        <v>1</v>
      </c>
      <c r="CE171">
        <v>112</v>
      </c>
      <c r="CF171" t="s">
        <v>90</v>
      </c>
      <c r="CI171" t="s">
        <v>111</v>
      </c>
      <c r="CJ171" t="s">
        <v>118</v>
      </c>
      <c r="CK171" t="s">
        <v>111</v>
      </c>
      <c r="CL171" t="s">
        <v>119</v>
      </c>
      <c r="CM171" t="s">
        <v>104</v>
      </c>
    </row>
    <row r="172" spans="1:91" x14ac:dyDescent="0.25">
      <c r="A172" t="s">
        <v>89</v>
      </c>
      <c r="B172" t="s">
        <v>90</v>
      </c>
      <c r="C172" t="s">
        <v>500</v>
      </c>
      <c r="D172" t="s">
        <v>495</v>
      </c>
      <c r="E172" s="4">
        <v>806134838331</v>
      </c>
      <c r="F172" t="s">
        <v>93</v>
      </c>
      <c r="G172" s="4">
        <v>82</v>
      </c>
      <c r="H172" s="4">
        <v>164</v>
      </c>
      <c r="I172" t="s">
        <v>94</v>
      </c>
      <c r="J172" t="s">
        <v>496</v>
      </c>
      <c r="K172" t="s">
        <v>96</v>
      </c>
      <c r="L172" t="s">
        <v>97</v>
      </c>
      <c r="M172" t="s">
        <v>98</v>
      </c>
      <c r="N172" t="s">
        <v>124</v>
      </c>
      <c r="O172" t="s">
        <v>100</v>
      </c>
      <c r="P172" t="s">
        <v>497</v>
      </c>
      <c r="Q172" t="s">
        <v>102</v>
      </c>
      <c r="R172">
        <v>0</v>
      </c>
      <c r="S172">
        <v>6.75</v>
      </c>
      <c r="T172">
        <v>9</v>
      </c>
      <c r="U172">
        <v>0</v>
      </c>
      <c r="V172">
        <v>0</v>
      </c>
      <c r="W172">
        <v>0</v>
      </c>
      <c r="X172">
        <v>8</v>
      </c>
      <c r="Y172">
        <v>3</v>
      </c>
      <c r="Z172">
        <v>1</v>
      </c>
      <c r="AA172">
        <v>4</v>
      </c>
      <c r="AB172" t="s">
        <v>144</v>
      </c>
      <c r="AD172" t="s">
        <v>144</v>
      </c>
      <c r="AE172" t="s">
        <v>144</v>
      </c>
      <c r="AF172" t="s">
        <v>111</v>
      </c>
      <c r="AG172" t="s">
        <v>105</v>
      </c>
      <c r="AH172">
        <v>17</v>
      </c>
      <c r="AI172">
        <v>10</v>
      </c>
      <c r="AJ172">
        <v>11</v>
      </c>
      <c r="AK172">
        <v>4</v>
      </c>
      <c r="AL172">
        <v>0</v>
      </c>
      <c r="AM172">
        <v>0</v>
      </c>
      <c r="AN172">
        <v>0</v>
      </c>
      <c r="AO172">
        <v>0</v>
      </c>
      <c r="AP172" t="s">
        <v>106</v>
      </c>
      <c r="AQ172" t="s">
        <v>107</v>
      </c>
      <c r="AR172" t="s">
        <v>108</v>
      </c>
      <c r="AS172" t="s">
        <v>109</v>
      </c>
      <c r="AT172" t="s">
        <v>110</v>
      </c>
      <c r="AU172" t="s">
        <v>111</v>
      </c>
      <c r="AV172" t="s">
        <v>112</v>
      </c>
      <c r="AW172" t="s">
        <v>112</v>
      </c>
      <c r="AX172" t="s">
        <v>104</v>
      </c>
      <c r="AY172">
        <v>0</v>
      </c>
      <c r="AZ172">
        <v>0.5</v>
      </c>
      <c r="BA172">
        <v>4.75</v>
      </c>
      <c r="BC172">
        <v>0</v>
      </c>
      <c r="BD172">
        <v>10.5</v>
      </c>
      <c r="BI172" t="s">
        <v>145</v>
      </c>
      <c r="BJ172" t="s">
        <v>111</v>
      </c>
      <c r="BK172" t="s">
        <v>125</v>
      </c>
      <c r="BL172" t="str">
        <f>"https://www.hvlgroup.com/Products/Specs/"&amp;"H121101-PN"</f>
        <v>https://www.hvlgroup.com/Products/Specs/H121101-PN</v>
      </c>
      <c r="BM172" t="s">
        <v>498</v>
      </c>
      <c r="BN172" t="str">
        <f>"https://www.hvlgroup.com/Product/"&amp;"H121101-PN"</f>
        <v>https://www.hvlgroup.com/Product/H121101-PN</v>
      </c>
      <c r="BO172" t="s">
        <v>104</v>
      </c>
      <c r="BP172" t="s">
        <v>104</v>
      </c>
      <c r="BQ172" t="s">
        <v>232</v>
      </c>
      <c r="BR172" t="s">
        <v>116</v>
      </c>
      <c r="BS172" t="s">
        <v>499</v>
      </c>
      <c r="BT172">
        <v>5.75</v>
      </c>
      <c r="BV172" s="1">
        <v>42887</v>
      </c>
      <c r="BW172">
        <v>0</v>
      </c>
      <c r="BX172">
        <v>0</v>
      </c>
      <c r="BY172" t="s">
        <v>104</v>
      </c>
      <c r="BZ172">
        <v>0</v>
      </c>
      <c r="CA172">
        <v>0</v>
      </c>
      <c r="CB172">
        <v>0</v>
      </c>
      <c r="CC172">
        <v>0</v>
      </c>
      <c r="CD172">
        <v>1</v>
      </c>
      <c r="CE172">
        <v>112</v>
      </c>
      <c r="CF172" t="s">
        <v>90</v>
      </c>
      <c r="CI172" t="s">
        <v>111</v>
      </c>
      <c r="CJ172" t="s">
        <v>118</v>
      </c>
      <c r="CK172" t="s">
        <v>111</v>
      </c>
      <c r="CL172" t="s">
        <v>119</v>
      </c>
      <c r="CM172" t="s">
        <v>104</v>
      </c>
    </row>
    <row r="173" spans="1:91" x14ac:dyDescent="0.25">
      <c r="A173" t="s">
        <v>89</v>
      </c>
      <c r="B173" t="s">
        <v>90</v>
      </c>
      <c r="C173" t="s">
        <v>501</v>
      </c>
      <c r="D173" t="s">
        <v>502</v>
      </c>
      <c r="E173" s="4">
        <v>806134839574</v>
      </c>
      <c r="F173" t="s">
        <v>128</v>
      </c>
      <c r="G173" s="4">
        <v>146</v>
      </c>
      <c r="H173" s="4">
        <v>292</v>
      </c>
      <c r="I173" t="s">
        <v>94</v>
      </c>
      <c r="J173" t="s">
        <v>503</v>
      </c>
      <c r="K173" t="s">
        <v>96</v>
      </c>
      <c r="L173" t="s">
        <v>97</v>
      </c>
      <c r="M173" t="s">
        <v>98</v>
      </c>
      <c r="N173" t="s">
        <v>99</v>
      </c>
      <c r="O173" t="s">
        <v>100</v>
      </c>
      <c r="P173" t="s">
        <v>504</v>
      </c>
      <c r="Q173" t="s">
        <v>102</v>
      </c>
      <c r="R173">
        <v>0</v>
      </c>
      <c r="S173">
        <v>7.5</v>
      </c>
      <c r="T173">
        <v>21.5</v>
      </c>
      <c r="U173">
        <v>0</v>
      </c>
      <c r="V173">
        <v>0</v>
      </c>
      <c r="W173">
        <v>7.5</v>
      </c>
      <c r="X173">
        <v>12.75</v>
      </c>
      <c r="Y173">
        <v>3.96</v>
      </c>
      <c r="Z173">
        <v>2</v>
      </c>
      <c r="AA173">
        <v>4</v>
      </c>
      <c r="AB173" t="s">
        <v>144</v>
      </c>
      <c r="AD173" t="s">
        <v>144</v>
      </c>
      <c r="AE173" t="s">
        <v>144</v>
      </c>
      <c r="AF173" t="s">
        <v>111</v>
      </c>
      <c r="AG173" t="s">
        <v>105</v>
      </c>
      <c r="AH173">
        <v>22</v>
      </c>
      <c r="AI173">
        <v>20</v>
      </c>
      <c r="AJ173">
        <v>13</v>
      </c>
      <c r="AK173">
        <v>7</v>
      </c>
      <c r="AL173">
        <v>0</v>
      </c>
      <c r="AM173">
        <v>0</v>
      </c>
      <c r="AN173">
        <v>0</v>
      </c>
      <c r="AO173">
        <v>0</v>
      </c>
      <c r="AP173" t="s">
        <v>106</v>
      </c>
      <c r="AQ173" t="s">
        <v>107</v>
      </c>
      <c r="AR173" t="s">
        <v>108</v>
      </c>
      <c r="AS173" t="s">
        <v>109</v>
      </c>
      <c r="AT173" t="s">
        <v>110</v>
      </c>
      <c r="AU173" t="s">
        <v>111</v>
      </c>
      <c r="AV173" t="s">
        <v>112</v>
      </c>
      <c r="AW173" t="s">
        <v>112</v>
      </c>
      <c r="AX173" t="s">
        <v>104</v>
      </c>
      <c r="AY173">
        <v>0</v>
      </c>
      <c r="AZ173">
        <v>0</v>
      </c>
      <c r="BA173">
        <v>4.75</v>
      </c>
      <c r="BC173">
        <v>0</v>
      </c>
      <c r="BD173">
        <v>10</v>
      </c>
      <c r="BI173" t="s">
        <v>145</v>
      </c>
      <c r="BJ173" t="s">
        <v>111</v>
      </c>
      <c r="BK173" t="s">
        <v>113</v>
      </c>
      <c r="BL173" t="str">
        <f>"https://www.hvlgroup.com/Products/Specs/"&amp;"H122102-AGB"</f>
        <v>https://www.hvlgroup.com/Products/Specs/H122102-AGB</v>
      </c>
      <c r="BM173" t="s">
        <v>505</v>
      </c>
      <c r="BN173" t="str">
        <f>"https://www.hvlgroup.com/Product/"&amp;"H122102-AGB"</f>
        <v>https://www.hvlgroup.com/Product/H122102-AGB</v>
      </c>
      <c r="BO173" t="s">
        <v>104</v>
      </c>
      <c r="BP173" t="s">
        <v>104</v>
      </c>
      <c r="BQ173" t="s">
        <v>310</v>
      </c>
      <c r="BR173" t="s">
        <v>116</v>
      </c>
      <c r="BS173" t="s">
        <v>506</v>
      </c>
      <c r="BT173">
        <v>7.5</v>
      </c>
      <c r="BV173" s="1">
        <v>42887</v>
      </c>
      <c r="BW173">
        <v>0</v>
      </c>
      <c r="BX173">
        <v>0</v>
      </c>
      <c r="BY173" t="s">
        <v>104</v>
      </c>
      <c r="BZ173">
        <v>0</v>
      </c>
      <c r="CA173">
        <v>0</v>
      </c>
      <c r="CB173">
        <v>0</v>
      </c>
      <c r="CC173">
        <v>0</v>
      </c>
      <c r="CD173">
        <v>1</v>
      </c>
      <c r="CE173">
        <v>111</v>
      </c>
      <c r="CF173" t="s">
        <v>90</v>
      </c>
      <c r="CI173" t="s">
        <v>111</v>
      </c>
      <c r="CJ173" t="s">
        <v>118</v>
      </c>
      <c r="CK173" t="s">
        <v>111</v>
      </c>
      <c r="CL173" t="s">
        <v>119</v>
      </c>
      <c r="CM173" t="s">
        <v>104</v>
      </c>
    </row>
    <row r="174" spans="1:91" x14ac:dyDescent="0.25">
      <c r="A174" t="s">
        <v>89</v>
      </c>
      <c r="B174" t="s">
        <v>90</v>
      </c>
      <c r="C174" t="s">
        <v>507</v>
      </c>
      <c r="D174" t="s">
        <v>502</v>
      </c>
      <c r="E174" s="4">
        <v>806134839581</v>
      </c>
      <c r="F174" t="s">
        <v>128</v>
      </c>
      <c r="G174" s="4">
        <v>146</v>
      </c>
      <c r="H174" s="4">
        <v>292</v>
      </c>
      <c r="I174" t="s">
        <v>94</v>
      </c>
      <c r="J174" t="s">
        <v>503</v>
      </c>
      <c r="K174" t="s">
        <v>96</v>
      </c>
      <c r="L174" t="s">
        <v>97</v>
      </c>
      <c r="M174" t="s">
        <v>98</v>
      </c>
      <c r="N174" t="s">
        <v>124</v>
      </c>
      <c r="O174" t="s">
        <v>100</v>
      </c>
      <c r="P174" t="s">
        <v>504</v>
      </c>
      <c r="Q174" t="s">
        <v>102</v>
      </c>
      <c r="R174">
        <v>0</v>
      </c>
      <c r="S174">
        <v>7.5</v>
      </c>
      <c r="T174">
        <v>21.5</v>
      </c>
      <c r="U174">
        <v>0</v>
      </c>
      <c r="V174">
        <v>0</v>
      </c>
      <c r="W174">
        <v>7.5</v>
      </c>
      <c r="X174">
        <v>12.75</v>
      </c>
      <c r="Y174">
        <v>3.96</v>
      </c>
      <c r="Z174">
        <v>2</v>
      </c>
      <c r="AA174">
        <v>4</v>
      </c>
      <c r="AB174" t="s">
        <v>144</v>
      </c>
      <c r="AD174" t="s">
        <v>144</v>
      </c>
      <c r="AE174" t="s">
        <v>144</v>
      </c>
      <c r="AF174" t="s">
        <v>111</v>
      </c>
      <c r="AG174" t="s">
        <v>105</v>
      </c>
      <c r="AH174">
        <v>22</v>
      </c>
      <c r="AI174">
        <v>20</v>
      </c>
      <c r="AJ174">
        <v>13</v>
      </c>
      <c r="AK174">
        <v>7</v>
      </c>
      <c r="AL174">
        <v>0</v>
      </c>
      <c r="AM174">
        <v>0</v>
      </c>
      <c r="AN174">
        <v>0</v>
      </c>
      <c r="AO174">
        <v>0</v>
      </c>
      <c r="AP174" t="s">
        <v>106</v>
      </c>
      <c r="AQ174" t="s">
        <v>107</v>
      </c>
      <c r="AR174" t="s">
        <v>108</v>
      </c>
      <c r="AS174" t="s">
        <v>109</v>
      </c>
      <c r="AT174" t="s">
        <v>110</v>
      </c>
      <c r="AU174" t="s">
        <v>111</v>
      </c>
      <c r="AV174" t="s">
        <v>112</v>
      </c>
      <c r="AW174" t="s">
        <v>112</v>
      </c>
      <c r="AX174" t="s">
        <v>104</v>
      </c>
      <c r="AY174">
        <v>0</v>
      </c>
      <c r="AZ174">
        <v>0</v>
      </c>
      <c r="BA174">
        <v>4.75</v>
      </c>
      <c r="BC174">
        <v>0</v>
      </c>
      <c r="BD174">
        <v>10</v>
      </c>
      <c r="BI174" t="s">
        <v>145</v>
      </c>
      <c r="BJ174" t="s">
        <v>111</v>
      </c>
      <c r="BK174" t="s">
        <v>125</v>
      </c>
      <c r="BL174" t="str">
        <f>"https://www.hvlgroup.com/Products/Specs/"&amp;"H122102-PN"</f>
        <v>https://www.hvlgroup.com/Products/Specs/H122102-PN</v>
      </c>
      <c r="BM174" t="s">
        <v>505</v>
      </c>
      <c r="BN174" t="str">
        <f>"https://www.hvlgroup.com/Product/"&amp;"H122102-PN"</f>
        <v>https://www.hvlgroup.com/Product/H122102-PN</v>
      </c>
      <c r="BO174" t="s">
        <v>104</v>
      </c>
      <c r="BP174" t="s">
        <v>104</v>
      </c>
      <c r="BQ174" t="s">
        <v>310</v>
      </c>
      <c r="BR174" t="s">
        <v>116</v>
      </c>
      <c r="BS174" t="s">
        <v>506</v>
      </c>
      <c r="BT174">
        <v>7.5</v>
      </c>
      <c r="BV174" s="1">
        <v>42887</v>
      </c>
      <c r="BW174">
        <v>0</v>
      </c>
      <c r="BX174">
        <v>0</v>
      </c>
      <c r="BY174" t="s">
        <v>104</v>
      </c>
      <c r="BZ174">
        <v>0</v>
      </c>
      <c r="CA174">
        <v>0</v>
      </c>
      <c r="CB174">
        <v>0</v>
      </c>
      <c r="CC174">
        <v>0</v>
      </c>
      <c r="CD174">
        <v>1</v>
      </c>
      <c r="CE174">
        <v>111</v>
      </c>
      <c r="CF174" t="s">
        <v>90</v>
      </c>
      <c r="CI174" t="s">
        <v>111</v>
      </c>
      <c r="CJ174" t="s">
        <v>118</v>
      </c>
      <c r="CK174" t="s">
        <v>111</v>
      </c>
      <c r="CL174" t="s">
        <v>119</v>
      </c>
      <c r="CM174" t="s">
        <v>104</v>
      </c>
    </row>
    <row r="175" spans="1:91" x14ac:dyDescent="0.25">
      <c r="A175" t="s">
        <v>89</v>
      </c>
      <c r="B175" t="s">
        <v>90</v>
      </c>
      <c r="C175" t="s">
        <v>508</v>
      </c>
      <c r="D175" t="s">
        <v>509</v>
      </c>
      <c r="E175" s="4">
        <v>806134839598</v>
      </c>
      <c r="F175" t="s">
        <v>510</v>
      </c>
      <c r="G175" s="4">
        <v>261</v>
      </c>
      <c r="H175" s="4">
        <v>522</v>
      </c>
      <c r="I175" t="s">
        <v>210</v>
      </c>
      <c r="J175" t="s">
        <v>503</v>
      </c>
      <c r="K175" t="s">
        <v>96</v>
      </c>
      <c r="L175" t="s">
        <v>97</v>
      </c>
      <c r="M175" t="s">
        <v>98</v>
      </c>
      <c r="N175" t="s">
        <v>99</v>
      </c>
      <c r="O175" t="s">
        <v>100</v>
      </c>
      <c r="P175" t="s">
        <v>504</v>
      </c>
      <c r="Q175" t="s">
        <v>102</v>
      </c>
      <c r="R175">
        <v>0</v>
      </c>
      <c r="S175">
        <v>0</v>
      </c>
      <c r="T175">
        <v>18</v>
      </c>
      <c r="U175">
        <v>0</v>
      </c>
      <c r="V175">
        <v>0</v>
      </c>
      <c r="W175">
        <v>20.25</v>
      </c>
      <c r="X175">
        <v>0</v>
      </c>
      <c r="Y175">
        <v>6.6</v>
      </c>
      <c r="Z175">
        <v>4</v>
      </c>
      <c r="AA175">
        <v>4</v>
      </c>
      <c r="AB175" t="s">
        <v>144</v>
      </c>
      <c r="AD175" t="s">
        <v>144</v>
      </c>
      <c r="AE175" t="s">
        <v>144</v>
      </c>
      <c r="AF175" t="s">
        <v>111</v>
      </c>
      <c r="AG175" t="s">
        <v>105</v>
      </c>
      <c r="AH175">
        <v>23</v>
      </c>
      <c r="AI175">
        <v>22</v>
      </c>
      <c r="AJ175">
        <v>15</v>
      </c>
      <c r="AK175">
        <v>9</v>
      </c>
      <c r="AL175">
        <v>0</v>
      </c>
      <c r="AM175">
        <v>0</v>
      </c>
      <c r="AN175">
        <v>0</v>
      </c>
      <c r="AO175">
        <v>0</v>
      </c>
      <c r="AP175" t="s">
        <v>106</v>
      </c>
      <c r="AQ175" t="s">
        <v>107</v>
      </c>
      <c r="AR175" t="s">
        <v>108</v>
      </c>
      <c r="AS175" t="s">
        <v>109</v>
      </c>
      <c r="AT175" t="s">
        <v>110</v>
      </c>
      <c r="AU175" t="s">
        <v>104</v>
      </c>
      <c r="AX175" t="s">
        <v>104</v>
      </c>
      <c r="AY175">
        <v>0</v>
      </c>
      <c r="AZ175">
        <v>0</v>
      </c>
      <c r="BA175">
        <v>4.75</v>
      </c>
      <c r="BC175">
        <v>0</v>
      </c>
      <c r="BD175">
        <v>10</v>
      </c>
      <c r="BI175" t="s">
        <v>145</v>
      </c>
      <c r="BJ175" t="s">
        <v>111</v>
      </c>
      <c r="BK175" t="s">
        <v>113</v>
      </c>
      <c r="BL175" t="str">
        <f>"https://www.hvlgroup.com/Products/Specs/"&amp;"H122604-AGB"</f>
        <v>https://www.hvlgroup.com/Products/Specs/H122604-AGB</v>
      </c>
      <c r="BM175" t="s">
        <v>511</v>
      </c>
      <c r="BN175" t="str">
        <f>"https://www.hvlgroup.com/Product/"&amp;"H122604-AGB"</f>
        <v>https://www.hvlgroup.com/Product/H122604-AGB</v>
      </c>
      <c r="BO175" t="s">
        <v>104</v>
      </c>
      <c r="BP175" t="s">
        <v>104</v>
      </c>
      <c r="BQ175" t="s">
        <v>310</v>
      </c>
      <c r="BR175" t="s">
        <v>116</v>
      </c>
      <c r="BS175" t="s">
        <v>506</v>
      </c>
      <c r="BT175">
        <v>7.5</v>
      </c>
      <c r="BV175" s="1">
        <v>42887</v>
      </c>
      <c r="BW175">
        <v>0</v>
      </c>
      <c r="BX175">
        <v>0</v>
      </c>
      <c r="BY175" t="s">
        <v>104</v>
      </c>
      <c r="BZ175">
        <v>0</v>
      </c>
      <c r="CA175">
        <v>0</v>
      </c>
      <c r="CB175">
        <v>0</v>
      </c>
      <c r="CC175">
        <v>0</v>
      </c>
      <c r="CD175">
        <v>1</v>
      </c>
      <c r="CE175">
        <v>139</v>
      </c>
      <c r="CF175" t="s">
        <v>90</v>
      </c>
      <c r="CI175" t="s">
        <v>111</v>
      </c>
      <c r="CJ175" t="s">
        <v>118</v>
      </c>
      <c r="CK175" t="s">
        <v>111</v>
      </c>
      <c r="CL175" t="s">
        <v>119</v>
      </c>
      <c r="CM175" t="s">
        <v>104</v>
      </c>
    </row>
    <row r="176" spans="1:91" x14ac:dyDescent="0.25">
      <c r="A176" t="s">
        <v>89</v>
      </c>
      <c r="B176" t="s">
        <v>90</v>
      </c>
      <c r="C176" t="s">
        <v>512</v>
      </c>
      <c r="D176" t="s">
        <v>509</v>
      </c>
      <c r="E176" s="4">
        <v>806134839604</v>
      </c>
      <c r="F176" t="s">
        <v>510</v>
      </c>
      <c r="G176" s="4">
        <v>261</v>
      </c>
      <c r="H176" s="4">
        <v>522</v>
      </c>
      <c r="I176" t="s">
        <v>210</v>
      </c>
      <c r="J176" t="s">
        <v>503</v>
      </c>
      <c r="K176" t="s">
        <v>96</v>
      </c>
      <c r="L176" t="s">
        <v>97</v>
      </c>
      <c r="M176" t="s">
        <v>98</v>
      </c>
      <c r="N176" t="s">
        <v>124</v>
      </c>
      <c r="O176" t="s">
        <v>100</v>
      </c>
      <c r="P176" t="s">
        <v>504</v>
      </c>
      <c r="Q176" t="s">
        <v>102</v>
      </c>
      <c r="R176">
        <v>0</v>
      </c>
      <c r="S176">
        <v>0</v>
      </c>
      <c r="T176">
        <v>18</v>
      </c>
      <c r="U176">
        <v>0</v>
      </c>
      <c r="V176">
        <v>0</v>
      </c>
      <c r="W176">
        <v>20.25</v>
      </c>
      <c r="X176">
        <v>0</v>
      </c>
      <c r="Y176">
        <v>6.6</v>
      </c>
      <c r="Z176">
        <v>4</v>
      </c>
      <c r="AA176">
        <v>4</v>
      </c>
      <c r="AB176" t="s">
        <v>144</v>
      </c>
      <c r="AD176" t="s">
        <v>144</v>
      </c>
      <c r="AE176" t="s">
        <v>144</v>
      </c>
      <c r="AF176" t="s">
        <v>111</v>
      </c>
      <c r="AG176" t="s">
        <v>105</v>
      </c>
      <c r="AH176">
        <v>23</v>
      </c>
      <c r="AI176">
        <v>22</v>
      </c>
      <c r="AJ176">
        <v>15</v>
      </c>
      <c r="AK176">
        <v>9</v>
      </c>
      <c r="AL176">
        <v>0</v>
      </c>
      <c r="AM176">
        <v>0</v>
      </c>
      <c r="AN176">
        <v>0</v>
      </c>
      <c r="AO176">
        <v>0</v>
      </c>
      <c r="AP176" t="s">
        <v>106</v>
      </c>
      <c r="AQ176" t="s">
        <v>107</v>
      </c>
      <c r="AR176" t="s">
        <v>108</v>
      </c>
      <c r="AS176" t="s">
        <v>109</v>
      </c>
      <c r="AT176" t="s">
        <v>110</v>
      </c>
      <c r="AU176" t="s">
        <v>104</v>
      </c>
      <c r="AX176" t="s">
        <v>104</v>
      </c>
      <c r="AY176">
        <v>0</v>
      </c>
      <c r="AZ176">
        <v>0</v>
      </c>
      <c r="BA176">
        <v>4.75</v>
      </c>
      <c r="BC176">
        <v>0</v>
      </c>
      <c r="BD176">
        <v>10</v>
      </c>
      <c r="BI176" t="s">
        <v>145</v>
      </c>
      <c r="BJ176" t="s">
        <v>111</v>
      </c>
      <c r="BK176" t="s">
        <v>125</v>
      </c>
      <c r="BL176" t="str">
        <f>"https://www.hvlgroup.com/Products/Specs/"&amp;"H122604-PN"</f>
        <v>https://www.hvlgroup.com/Products/Specs/H122604-PN</v>
      </c>
      <c r="BM176" t="s">
        <v>511</v>
      </c>
      <c r="BN176" t="str">
        <f>"https://www.hvlgroup.com/Product/"&amp;"H122604-PN"</f>
        <v>https://www.hvlgroup.com/Product/H122604-PN</v>
      </c>
      <c r="BO176" t="s">
        <v>104</v>
      </c>
      <c r="BP176" t="s">
        <v>104</v>
      </c>
      <c r="BQ176" t="s">
        <v>310</v>
      </c>
      <c r="BR176" t="s">
        <v>116</v>
      </c>
      <c r="BS176" t="s">
        <v>506</v>
      </c>
      <c r="BT176">
        <v>7.5</v>
      </c>
      <c r="BV176" s="1">
        <v>42887</v>
      </c>
      <c r="BW176">
        <v>0</v>
      </c>
      <c r="BX176">
        <v>0</v>
      </c>
      <c r="BY176" t="s">
        <v>104</v>
      </c>
      <c r="BZ176">
        <v>0</v>
      </c>
      <c r="CA176">
        <v>0</v>
      </c>
      <c r="CB176">
        <v>0</v>
      </c>
      <c r="CC176">
        <v>0</v>
      </c>
      <c r="CD176">
        <v>1</v>
      </c>
      <c r="CE176">
        <v>139</v>
      </c>
      <c r="CF176" t="s">
        <v>90</v>
      </c>
      <c r="CI176" t="s">
        <v>111</v>
      </c>
      <c r="CJ176" t="s">
        <v>118</v>
      </c>
      <c r="CK176" t="s">
        <v>111</v>
      </c>
      <c r="CL176" t="s">
        <v>119</v>
      </c>
      <c r="CM176" t="s">
        <v>104</v>
      </c>
    </row>
    <row r="177" spans="1:91" x14ac:dyDescent="0.25">
      <c r="A177" t="s">
        <v>89</v>
      </c>
      <c r="B177" t="s">
        <v>90</v>
      </c>
      <c r="C177" t="s">
        <v>513</v>
      </c>
      <c r="D177" t="s">
        <v>514</v>
      </c>
      <c r="E177" s="4">
        <v>806134839611</v>
      </c>
      <c r="F177" t="s">
        <v>515</v>
      </c>
      <c r="G177" s="4">
        <v>665</v>
      </c>
      <c r="H177" s="4">
        <v>1330</v>
      </c>
      <c r="I177" t="s">
        <v>391</v>
      </c>
      <c r="J177" t="s">
        <v>503</v>
      </c>
      <c r="K177" t="s">
        <v>96</v>
      </c>
      <c r="L177" t="s">
        <v>97</v>
      </c>
      <c r="M177" t="s">
        <v>98</v>
      </c>
      <c r="N177" t="s">
        <v>99</v>
      </c>
      <c r="O177" t="s">
        <v>100</v>
      </c>
      <c r="P177" t="s">
        <v>504</v>
      </c>
      <c r="Q177" t="s">
        <v>102</v>
      </c>
      <c r="R177">
        <v>0</v>
      </c>
      <c r="S177">
        <v>0</v>
      </c>
      <c r="T177">
        <v>25</v>
      </c>
      <c r="U177">
        <v>29</v>
      </c>
      <c r="V177">
        <v>82.5</v>
      </c>
      <c r="W177">
        <v>29.75</v>
      </c>
      <c r="X177">
        <v>0</v>
      </c>
      <c r="Y177">
        <v>16.5</v>
      </c>
      <c r="Z177">
        <v>10</v>
      </c>
      <c r="AA177">
        <v>4</v>
      </c>
      <c r="AB177" t="s">
        <v>144</v>
      </c>
      <c r="AD177" t="s">
        <v>144</v>
      </c>
      <c r="AE177" t="s">
        <v>144</v>
      </c>
      <c r="AF177" t="s">
        <v>111</v>
      </c>
      <c r="AG177" t="s">
        <v>105</v>
      </c>
      <c r="AH177">
        <v>33</v>
      </c>
      <c r="AI177">
        <v>30</v>
      </c>
      <c r="AJ177">
        <v>21</v>
      </c>
      <c r="AK177">
        <v>21</v>
      </c>
      <c r="AL177">
        <v>0</v>
      </c>
      <c r="AM177">
        <v>0</v>
      </c>
      <c r="AN177">
        <v>0</v>
      </c>
      <c r="AO177">
        <v>0</v>
      </c>
      <c r="AP177" t="s">
        <v>516</v>
      </c>
      <c r="AQ177" t="s">
        <v>107</v>
      </c>
      <c r="AR177" t="s">
        <v>108</v>
      </c>
      <c r="AS177" t="s">
        <v>109</v>
      </c>
      <c r="AT177" t="s">
        <v>110</v>
      </c>
      <c r="AU177" t="s">
        <v>104</v>
      </c>
      <c r="AX177" t="s">
        <v>104</v>
      </c>
      <c r="AY177">
        <v>0</v>
      </c>
      <c r="AZ177">
        <v>0</v>
      </c>
      <c r="BA177">
        <v>4.75</v>
      </c>
      <c r="BC177">
        <v>0</v>
      </c>
      <c r="BD177">
        <v>133</v>
      </c>
      <c r="BE177" t="s">
        <v>392</v>
      </c>
      <c r="BI177" t="s">
        <v>145</v>
      </c>
      <c r="BJ177" t="s">
        <v>111</v>
      </c>
      <c r="BK177" t="s">
        <v>113</v>
      </c>
      <c r="BL177" t="str">
        <f>"https://www.hvlgroup.com/Products/Specs/"&amp;"H122810-AGB"</f>
        <v>https://www.hvlgroup.com/Products/Specs/H122810-AGB</v>
      </c>
      <c r="BM177" t="s">
        <v>517</v>
      </c>
      <c r="BN177" t="str">
        <f>"https://www.hvlgroup.com/Product/"&amp;"H122810-AGB"</f>
        <v>https://www.hvlgroup.com/Product/H122810-AGB</v>
      </c>
      <c r="BO177" t="s">
        <v>104</v>
      </c>
      <c r="BP177" t="s">
        <v>104</v>
      </c>
      <c r="BQ177" t="s">
        <v>310</v>
      </c>
      <c r="BR177" t="s">
        <v>116</v>
      </c>
      <c r="BS177" t="s">
        <v>518</v>
      </c>
      <c r="BT177">
        <v>7.5</v>
      </c>
      <c r="BV177" s="1">
        <v>42887</v>
      </c>
      <c r="BW177">
        <v>82.5</v>
      </c>
      <c r="BX177">
        <v>29</v>
      </c>
      <c r="BY177" t="s">
        <v>104</v>
      </c>
      <c r="BZ177">
        <v>0</v>
      </c>
      <c r="CA177">
        <v>0</v>
      </c>
      <c r="CB177">
        <v>0</v>
      </c>
      <c r="CC177">
        <v>0</v>
      </c>
      <c r="CD177">
        <v>1</v>
      </c>
      <c r="CE177">
        <v>23</v>
      </c>
      <c r="CF177" t="s">
        <v>90</v>
      </c>
      <c r="CI177" t="s">
        <v>111</v>
      </c>
      <c r="CJ177" t="s">
        <v>118</v>
      </c>
      <c r="CK177" t="s">
        <v>111</v>
      </c>
      <c r="CL177" t="s">
        <v>119</v>
      </c>
      <c r="CM177" t="s">
        <v>111</v>
      </c>
    </row>
    <row r="178" spans="1:91" x14ac:dyDescent="0.25">
      <c r="A178" t="s">
        <v>89</v>
      </c>
      <c r="B178" t="s">
        <v>90</v>
      </c>
      <c r="C178" t="s">
        <v>519</v>
      </c>
      <c r="D178" t="s">
        <v>514</v>
      </c>
      <c r="E178" s="4">
        <v>806134839628</v>
      </c>
      <c r="F178" t="s">
        <v>515</v>
      </c>
      <c r="G178" s="4">
        <v>665</v>
      </c>
      <c r="H178" s="4">
        <v>1330</v>
      </c>
      <c r="I178" t="s">
        <v>391</v>
      </c>
      <c r="J178" t="s">
        <v>503</v>
      </c>
      <c r="K178" t="s">
        <v>96</v>
      </c>
      <c r="L178" t="s">
        <v>97</v>
      </c>
      <c r="M178" t="s">
        <v>98</v>
      </c>
      <c r="N178" t="s">
        <v>124</v>
      </c>
      <c r="O178" t="s">
        <v>100</v>
      </c>
      <c r="P178" t="s">
        <v>504</v>
      </c>
      <c r="Q178" t="s">
        <v>102</v>
      </c>
      <c r="R178">
        <v>0</v>
      </c>
      <c r="S178">
        <v>0</v>
      </c>
      <c r="T178">
        <v>25</v>
      </c>
      <c r="U178">
        <v>29</v>
      </c>
      <c r="V178">
        <v>82.5</v>
      </c>
      <c r="W178">
        <v>29.75</v>
      </c>
      <c r="X178">
        <v>0</v>
      </c>
      <c r="Y178">
        <v>16.5</v>
      </c>
      <c r="Z178">
        <v>10</v>
      </c>
      <c r="AA178">
        <v>4</v>
      </c>
      <c r="AB178" t="s">
        <v>144</v>
      </c>
      <c r="AD178" t="s">
        <v>144</v>
      </c>
      <c r="AE178" t="s">
        <v>144</v>
      </c>
      <c r="AF178" t="s">
        <v>111</v>
      </c>
      <c r="AG178" t="s">
        <v>105</v>
      </c>
      <c r="AH178">
        <v>33</v>
      </c>
      <c r="AI178">
        <v>30</v>
      </c>
      <c r="AJ178">
        <v>21</v>
      </c>
      <c r="AK178">
        <v>21</v>
      </c>
      <c r="AL178">
        <v>0</v>
      </c>
      <c r="AM178">
        <v>0</v>
      </c>
      <c r="AN178">
        <v>0</v>
      </c>
      <c r="AO178">
        <v>0</v>
      </c>
      <c r="AP178" t="s">
        <v>516</v>
      </c>
      <c r="AQ178" t="s">
        <v>107</v>
      </c>
      <c r="AR178" t="s">
        <v>108</v>
      </c>
      <c r="AS178" t="s">
        <v>109</v>
      </c>
      <c r="AT178" t="s">
        <v>110</v>
      </c>
      <c r="AU178" t="s">
        <v>104</v>
      </c>
      <c r="AX178" t="s">
        <v>104</v>
      </c>
      <c r="AY178">
        <v>0</v>
      </c>
      <c r="AZ178">
        <v>0</v>
      </c>
      <c r="BA178">
        <v>4.75</v>
      </c>
      <c r="BC178">
        <v>0</v>
      </c>
      <c r="BD178">
        <v>133</v>
      </c>
      <c r="BE178" t="s">
        <v>392</v>
      </c>
      <c r="BI178" t="s">
        <v>145</v>
      </c>
      <c r="BJ178" t="s">
        <v>111</v>
      </c>
      <c r="BK178" t="s">
        <v>125</v>
      </c>
      <c r="BL178" t="str">
        <f>"https://www.hvlgroup.com/Products/Specs/"&amp;"H122810-PN"</f>
        <v>https://www.hvlgroup.com/Products/Specs/H122810-PN</v>
      </c>
      <c r="BM178" t="s">
        <v>517</v>
      </c>
      <c r="BN178" t="str">
        <f>"https://www.hvlgroup.com/Product/"&amp;"H122810-PN"</f>
        <v>https://www.hvlgroup.com/Product/H122810-PN</v>
      </c>
      <c r="BO178" t="s">
        <v>104</v>
      </c>
      <c r="BP178" t="s">
        <v>104</v>
      </c>
      <c r="BQ178" t="s">
        <v>310</v>
      </c>
      <c r="BR178" t="s">
        <v>116</v>
      </c>
      <c r="BS178" t="s">
        <v>518</v>
      </c>
      <c r="BT178">
        <v>7.5</v>
      </c>
      <c r="BV178" s="1">
        <v>42887</v>
      </c>
      <c r="BW178">
        <v>82.5</v>
      </c>
      <c r="BX178">
        <v>29</v>
      </c>
      <c r="BY178" t="s">
        <v>104</v>
      </c>
      <c r="BZ178">
        <v>0</v>
      </c>
      <c r="CA178">
        <v>0</v>
      </c>
      <c r="CB178">
        <v>0</v>
      </c>
      <c r="CC178">
        <v>0</v>
      </c>
      <c r="CD178">
        <v>1</v>
      </c>
      <c r="CE178">
        <v>23</v>
      </c>
      <c r="CF178" t="s">
        <v>90</v>
      </c>
      <c r="CI178" t="s">
        <v>111</v>
      </c>
      <c r="CJ178" t="s">
        <v>118</v>
      </c>
      <c r="CK178" t="s">
        <v>111</v>
      </c>
      <c r="CL178" t="s">
        <v>119</v>
      </c>
      <c r="CM178" t="s">
        <v>111</v>
      </c>
    </row>
    <row r="179" spans="1:91" x14ac:dyDescent="0.25">
      <c r="A179" t="s">
        <v>89</v>
      </c>
      <c r="B179" t="s">
        <v>90</v>
      </c>
      <c r="C179" t="s">
        <v>520</v>
      </c>
      <c r="D179" t="s">
        <v>521</v>
      </c>
      <c r="E179" s="4">
        <v>806134838362</v>
      </c>
      <c r="F179" t="s">
        <v>522</v>
      </c>
      <c r="G179" s="4">
        <v>50</v>
      </c>
      <c r="I179" t="s">
        <v>482</v>
      </c>
      <c r="J179" t="s">
        <v>523</v>
      </c>
      <c r="K179" t="s">
        <v>96</v>
      </c>
      <c r="L179" t="s">
        <v>97</v>
      </c>
      <c r="M179" t="s">
        <v>98</v>
      </c>
      <c r="N179" t="s">
        <v>124</v>
      </c>
      <c r="O179" t="s">
        <v>100</v>
      </c>
      <c r="P179" t="s">
        <v>524</v>
      </c>
      <c r="Q179" t="s">
        <v>102</v>
      </c>
      <c r="R179">
        <v>0</v>
      </c>
      <c r="S179">
        <v>0</v>
      </c>
      <c r="T179">
        <v>3.5</v>
      </c>
      <c r="U179">
        <v>0</v>
      </c>
      <c r="V179">
        <v>0</v>
      </c>
      <c r="W179">
        <v>10</v>
      </c>
      <c r="X179">
        <v>3.5</v>
      </c>
      <c r="Y179">
        <v>4</v>
      </c>
      <c r="Z179">
        <v>1</v>
      </c>
      <c r="AA179">
        <v>18</v>
      </c>
      <c r="AB179" t="s">
        <v>525</v>
      </c>
      <c r="AC179">
        <v>18</v>
      </c>
      <c r="AD179" t="s">
        <v>525</v>
      </c>
      <c r="AE179" t="s">
        <v>525</v>
      </c>
      <c r="AF179" t="s">
        <v>111</v>
      </c>
      <c r="AG179" t="s">
        <v>105</v>
      </c>
      <c r="AH179">
        <v>14</v>
      </c>
      <c r="AI179">
        <v>14</v>
      </c>
      <c r="AJ179">
        <v>8</v>
      </c>
      <c r="AK179">
        <v>6</v>
      </c>
      <c r="AL179">
        <v>0</v>
      </c>
      <c r="AM179">
        <v>0</v>
      </c>
      <c r="AN179">
        <v>0</v>
      </c>
      <c r="AO179">
        <v>0</v>
      </c>
      <c r="AP179" t="s">
        <v>106</v>
      </c>
      <c r="AQ179" t="s">
        <v>107</v>
      </c>
      <c r="AR179" t="s">
        <v>108</v>
      </c>
      <c r="AS179" t="s">
        <v>109</v>
      </c>
      <c r="AT179" t="s">
        <v>110</v>
      </c>
      <c r="AU179" t="s">
        <v>104</v>
      </c>
      <c r="AX179" t="s">
        <v>111</v>
      </c>
      <c r="AY179">
        <v>0</v>
      </c>
      <c r="AZ179">
        <v>0</v>
      </c>
      <c r="BA179">
        <v>6.75</v>
      </c>
      <c r="BC179">
        <v>0</v>
      </c>
      <c r="BD179">
        <v>0</v>
      </c>
      <c r="BG179">
        <v>90</v>
      </c>
      <c r="BH179" t="s">
        <v>526</v>
      </c>
      <c r="BI179" t="s">
        <v>527</v>
      </c>
      <c r="BJ179" t="s">
        <v>111</v>
      </c>
      <c r="BK179" t="s">
        <v>125</v>
      </c>
      <c r="BL179" t="str">
        <f>"https://www.hvlgroup.com/Products/Specs/"&amp;"H123501-PN"</f>
        <v>https://www.hvlgroup.com/Products/Specs/H123501-PN</v>
      </c>
      <c r="BM179" t="s">
        <v>528</v>
      </c>
      <c r="BN179" t="str">
        <f>"https://www.hvlgroup.com/Product/"&amp;"H123501-PN"</f>
        <v>https://www.hvlgroup.com/Product/H123501-PN</v>
      </c>
      <c r="BO179" t="s">
        <v>104</v>
      </c>
      <c r="BP179" t="s">
        <v>104</v>
      </c>
      <c r="BQ179" t="s">
        <v>260</v>
      </c>
      <c r="BR179" t="s">
        <v>116</v>
      </c>
      <c r="BS179" t="s">
        <v>529</v>
      </c>
      <c r="BT179">
        <v>0</v>
      </c>
      <c r="BV179" s="1">
        <v>42887</v>
      </c>
      <c r="BW179">
        <v>0</v>
      </c>
      <c r="BX179">
        <v>0</v>
      </c>
      <c r="BY179" t="s">
        <v>104</v>
      </c>
      <c r="BZ179">
        <v>0</v>
      </c>
      <c r="CA179">
        <v>0</v>
      </c>
      <c r="CB179">
        <v>0</v>
      </c>
      <c r="CC179">
        <v>0</v>
      </c>
      <c r="CD179">
        <v>1</v>
      </c>
      <c r="CE179">
        <v>131</v>
      </c>
      <c r="CF179" t="s">
        <v>90</v>
      </c>
      <c r="CG179" s="1">
        <v>43368</v>
      </c>
      <c r="CI179" t="s">
        <v>111</v>
      </c>
      <c r="CJ179" t="s">
        <v>118</v>
      </c>
      <c r="CK179" t="s">
        <v>111</v>
      </c>
      <c r="CL179" t="s">
        <v>119</v>
      </c>
      <c r="CM179" t="s">
        <v>104</v>
      </c>
    </row>
    <row r="180" spans="1:91" x14ac:dyDescent="0.25">
      <c r="A180" t="s">
        <v>89</v>
      </c>
      <c r="B180" t="s">
        <v>90</v>
      </c>
      <c r="C180" t="s">
        <v>530</v>
      </c>
      <c r="D180" t="s">
        <v>531</v>
      </c>
      <c r="E180" s="4">
        <v>806134840099</v>
      </c>
      <c r="F180" t="s">
        <v>93</v>
      </c>
      <c r="G180" s="4">
        <v>76</v>
      </c>
      <c r="H180" s="4">
        <v>152</v>
      </c>
      <c r="I180" t="s">
        <v>94</v>
      </c>
      <c r="J180" t="s">
        <v>532</v>
      </c>
      <c r="K180" t="s">
        <v>96</v>
      </c>
      <c r="L180" t="s">
        <v>97</v>
      </c>
      <c r="M180" t="s">
        <v>98</v>
      </c>
      <c r="N180" t="s">
        <v>99</v>
      </c>
      <c r="O180" t="s">
        <v>100</v>
      </c>
      <c r="P180" t="s">
        <v>161</v>
      </c>
      <c r="Q180" t="s">
        <v>162</v>
      </c>
      <c r="R180">
        <v>0</v>
      </c>
      <c r="S180">
        <v>4.75</v>
      </c>
      <c r="T180">
        <v>12.5</v>
      </c>
      <c r="U180">
        <v>0</v>
      </c>
      <c r="V180">
        <v>0</v>
      </c>
      <c r="W180">
        <v>0</v>
      </c>
      <c r="X180">
        <v>7.25</v>
      </c>
      <c r="Y180">
        <v>3</v>
      </c>
      <c r="Z180">
        <v>1</v>
      </c>
      <c r="AA180">
        <v>60</v>
      </c>
      <c r="AB180" t="s">
        <v>533</v>
      </c>
      <c r="AD180" t="s">
        <v>533</v>
      </c>
      <c r="AE180" t="s">
        <v>533</v>
      </c>
      <c r="AF180" t="s">
        <v>111</v>
      </c>
      <c r="AG180" t="s">
        <v>105</v>
      </c>
      <c r="AH180">
        <v>16</v>
      </c>
      <c r="AI180">
        <v>16</v>
      </c>
      <c r="AJ180">
        <v>8</v>
      </c>
      <c r="AK180">
        <v>4</v>
      </c>
      <c r="AL180">
        <v>0</v>
      </c>
      <c r="AM180">
        <v>0</v>
      </c>
      <c r="AN180">
        <v>0</v>
      </c>
      <c r="AO180">
        <v>0</v>
      </c>
      <c r="AP180" t="s">
        <v>106</v>
      </c>
      <c r="AQ180" t="s">
        <v>107</v>
      </c>
      <c r="AR180" t="s">
        <v>108</v>
      </c>
      <c r="AS180" t="s">
        <v>109</v>
      </c>
      <c r="AT180" t="s">
        <v>110</v>
      </c>
      <c r="AU180" t="s">
        <v>111</v>
      </c>
      <c r="AV180" t="s">
        <v>112</v>
      </c>
      <c r="AW180" t="s">
        <v>112</v>
      </c>
      <c r="AX180" t="s">
        <v>104</v>
      </c>
      <c r="AY180">
        <v>0</v>
      </c>
      <c r="AZ180">
        <v>0.5</v>
      </c>
      <c r="BA180">
        <v>4.75</v>
      </c>
      <c r="BC180">
        <v>0</v>
      </c>
      <c r="BD180">
        <v>8.5</v>
      </c>
      <c r="BI180" t="s">
        <v>112</v>
      </c>
      <c r="BJ180" t="s">
        <v>111</v>
      </c>
      <c r="BK180" t="s">
        <v>113</v>
      </c>
      <c r="BL180" t="str">
        <f>"https://www.hvlgroup.com/Products/Specs/"&amp;"H124101-AGB"</f>
        <v>https://www.hvlgroup.com/Products/Specs/H124101-AGB</v>
      </c>
      <c r="BM180" t="s">
        <v>534</v>
      </c>
      <c r="BN180" t="str">
        <f>"https://www.hvlgroup.com/Product/"&amp;"H124101-AGB"</f>
        <v>https://www.hvlgroup.com/Product/H124101-AGB</v>
      </c>
      <c r="BO180" t="s">
        <v>104</v>
      </c>
      <c r="BP180" t="s">
        <v>104</v>
      </c>
      <c r="BQ180" t="s">
        <v>199</v>
      </c>
      <c r="BR180" t="s">
        <v>116</v>
      </c>
      <c r="BS180" t="s">
        <v>535</v>
      </c>
      <c r="BT180">
        <v>8</v>
      </c>
      <c r="BV180" s="1">
        <v>42887</v>
      </c>
      <c r="BW180">
        <v>0</v>
      </c>
      <c r="BX180">
        <v>0</v>
      </c>
      <c r="BY180" t="s">
        <v>104</v>
      </c>
      <c r="BZ180">
        <v>0</v>
      </c>
      <c r="CA180">
        <v>0</v>
      </c>
      <c r="CB180">
        <v>0</v>
      </c>
      <c r="CC180">
        <v>0</v>
      </c>
      <c r="CD180">
        <v>1</v>
      </c>
      <c r="CE180">
        <v>107</v>
      </c>
      <c r="CF180" t="s">
        <v>90</v>
      </c>
      <c r="CI180" t="s">
        <v>111</v>
      </c>
      <c r="CJ180" t="s">
        <v>118</v>
      </c>
      <c r="CK180" t="s">
        <v>111</v>
      </c>
      <c r="CL180" t="s">
        <v>119</v>
      </c>
      <c r="CM180" t="s">
        <v>104</v>
      </c>
    </row>
    <row r="181" spans="1:91" x14ac:dyDescent="0.25">
      <c r="A181" t="s">
        <v>89</v>
      </c>
      <c r="B181" t="s">
        <v>90</v>
      </c>
      <c r="C181" t="s">
        <v>536</v>
      </c>
      <c r="D181" t="s">
        <v>531</v>
      </c>
      <c r="E181" s="4">
        <v>806134840105</v>
      </c>
      <c r="F181" t="s">
        <v>93</v>
      </c>
      <c r="G181" s="4">
        <v>76</v>
      </c>
      <c r="H181" s="4">
        <v>152</v>
      </c>
      <c r="I181" t="s">
        <v>94</v>
      </c>
      <c r="J181" t="s">
        <v>532</v>
      </c>
      <c r="K181" t="s">
        <v>96</v>
      </c>
      <c r="L181" t="s">
        <v>97</v>
      </c>
      <c r="M181" t="s">
        <v>98</v>
      </c>
      <c r="N181" t="s">
        <v>121</v>
      </c>
      <c r="O181" t="s">
        <v>100</v>
      </c>
      <c r="P181" t="s">
        <v>161</v>
      </c>
      <c r="Q181" t="s">
        <v>162</v>
      </c>
      <c r="R181">
        <v>0</v>
      </c>
      <c r="S181">
        <v>4.75</v>
      </c>
      <c r="T181">
        <v>12.5</v>
      </c>
      <c r="U181">
        <v>0</v>
      </c>
      <c r="V181">
        <v>0</v>
      </c>
      <c r="W181">
        <v>0</v>
      </c>
      <c r="X181">
        <v>7.25</v>
      </c>
      <c r="Y181">
        <v>3</v>
      </c>
      <c r="Z181">
        <v>1</v>
      </c>
      <c r="AA181">
        <v>60</v>
      </c>
      <c r="AB181" t="s">
        <v>533</v>
      </c>
      <c r="AD181" t="s">
        <v>533</v>
      </c>
      <c r="AE181" t="s">
        <v>533</v>
      </c>
      <c r="AF181" t="s">
        <v>111</v>
      </c>
      <c r="AG181" t="s">
        <v>105</v>
      </c>
      <c r="AH181">
        <v>16</v>
      </c>
      <c r="AI181">
        <v>16</v>
      </c>
      <c r="AJ181">
        <v>8</v>
      </c>
      <c r="AK181">
        <v>4</v>
      </c>
      <c r="AL181">
        <v>0</v>
      </c>
      <c r="AM181">
        <v>0</v>
      </c>
      <c r="AN181">
        <v>0</v>
      </c>
      <c r="AO181">
        <v>0</v>
      </c>
      <c r="AP181" t="s">
        <v>106</v>
      </c>
      <c r="AQ181" t="s">
        <v>107</v>
      </c>
      <c r="AR181" t="s">
        <v>108</v>
      </c>
      <c r="AS181" t="s">
        <v>109</v>
      </c>
      <c r="AT181" t="s">
        <v>110</v>
      </c>
      <c r="AU181" t="s">
        <v>111</v>
      </c>
      <c r="AV181" t="s">
        <v>112</v>
      </c>
      <c r="AW181" t="s">
        <v>112</v>
      </c>
      <c r="AX181" t="s">
        <v>104</v>
      </c>
      <c r="AY181">
        <v>0</v>
      </c>
      <c r="AZ181">
        <v>0.5</v>
      </c>
      <c r="BA181">
        <v>4.75</v>
      </c>
      <c r="BC181">
        <v>0</v>
      </c>
      <c r="BD181">
        <v>8.5</v>
      </c>
      <c r="BI181" t="s">
        <v>112</v>
      </c>
      <c r="BJ181" t="s">
        <v>111</v>
      </c>
      <c r="BK181" t="s">
        <v>122</v>
      </c>
      <c r="BL181" t="str">
        <f>"https://www.hvlgroup.com/Products/Specs/"&amp;"H124101-OB"</f>
        <v>https://www.hvlgroup.com/Products/Specs/H124101-OB</v>
      </c>
      <c r="BM181" t="s">
        <v>534</v>
      </c>
      <c r="BN181" t="str">
        <f>"https://www.hvlgroup.com/Product/"&amp;"H124101-OB"</f>
        <v>https://www.hvlgroup.com/Product/H124101-OB</v>
      </c>
      <c r="BO181" t="s">
        <v>104</v>
      </c>
      <c r="BP181" t="s">
        <v>104</v>
      </c>
      <c r="BQ181" t="s">
        <v>199</v>
      </c>
      <c r="BR181" t="s">
        <v>116</v>
      </c>
      <c r="BS181" t="s">
        <v>535</v>
      </c>
      <c r="BT181">
        <v>8</v>
      </c>
      <c r="BV181" s="1">
        <v>42887</v>
      </c>
      <c r="BW181">
        <v>0</v>
      </c>
      <c r="BX181">
        <v>0</v>
      </c>
      <c r="BY181" t="s">
        <v>104</v>
      </c>
      <c r="BZ181">
        <v>0</v>
      </c>
      <c r="CA181">
        <v>0</v>
      </c>
      <c r="CB181">
        <v>0</v>
      </c>
      <c r="CC181">
        <v>0</v>
      </c>
      <c r="CD181">
        <v>1</v>
      </c>
      <c r="CE181">
        <v>107</v>
      </c>
      <c r="CF181" t="s">
        <v>90</v>
      </c>
      <c r="CI181" t="s">
        <v>111</v>
      </c>
      <c r="CJ181" t="s">
        <v>118</v>
      </c>
      <c r="CK181" t="s">
        <v>111</v>
      </c>
      <c r="CL181" t="s">
        <v>119</v>
      </c>
      <c r="CM181" t="s">
        <v>104</v>
      </c>
    </row>
    <row r="182" spans="1:91" x14ac:dyDescent="0.25">
      <c r="A182" t="s">
        <v>89</v>
      </c>
      <c r="B182" t="s">
        <v>90</v>
      </c>
      <c r="C182" t="s">
        <v>537</v>
      </c>
      <c r="D182" t="s">
        <v>531</v>
      </c>
      <c r="E182" s="4">
        <v>806134840112</v>
      </c>
      <c r="F182" t="s">
        <v>93</v>
      </c>
      <c r="G182" s="4">
        <v>76</v>
      </c>
      <c r="H182" s="4">
        <v>152</v>
      </c>
      <c r="I182" t="s">
        <v>94</v>
      </c>
      <c r="J182" t="s">
        <v>532</v>
      </c>
      <c r="K182" t="s">
        <v>96</v>
      </c>
      <c r="L182" t="s">
        <v>97</v>
      </c>
      <c r="M182" t="s">
        <v>98</v>
      </c>
      <c r="N182" t="s">
        <v>124</v>
      </c>
      <c r="O182" t="s">
        <v>100</v>
      </c>
      <c r="P182" t="s">
        <v>161</v>
      </c>
      <c r="Q182" t="s">
        <v>162</v>
      </c>
      <c r="R182">
        <v>0</v>
      </c>
      <c r="S182">
        <v>4.75</v>
      </c>
      <c r="T182">
        <v>12.5</v>
      </c>
      <c r="U182">
        <v>0</v>
      </c>
      <c r="V182">
        <v>0</v>
      </c>
      <c r="W182">
        <v>0</v>
      </c>
      <c r="X182">
        <v>7.25</v>
      </c>
      <c r="Y182">
        <v>3</v>
      </c>
      <c r="Z182">
        <v>1</v>
      </c>
      <c r="AA182">
        <v>60</v>
      </c>
      <c r="AB182" t="s">
        <v>533</v>
      </c>
      <c r="AD182" t="s">
        <v>533</v>
      </c>
      <c r="AE182" t="s">
        <v>533</v>
      </c>
      <c r="AF182" t="s">
        <v>111</v>
      </c>
      <c r="AG182" t="s">
        <v>105</v>
      </c>
      <c r="AH182">
        <v>16</v>
      </c>
      <c r="AI182">
        <v>16</v>
      </c>
      <c r="AJ182">
        <v>8</v>
      </c>
      <c r="AK182">
        <v>4</v>
      </c>
      <c r="AL182">
        <v>0</v>
      </c>
      <c r="AM182">
        <v>0</v>
      </c>
      <c r="AN182">
        <v>0</v>
      </c>
      <c r="AO182">
        <v>0</v>
      </c>
      <c r="AP182" t="s">
        <v>106</v>
      </c>
      <c r="AQ182" t="s">
        <v>107</v>
      </c>
      <c r="AR182" t="s">
        <v>108</v>
      </c>
      <c r="AS182" t="s">
        <v>109</v>
      </c>
      <c r="AT182" t="s">
        <v>110</v>
      </c>
      <c r="AU182" t="s">
        <v>111</v>
      </c>
      <c r="AV182" t="s">
        <v>112</v>
      </c>
      <c r="AW182" t="s">
        <v>112</v>
      </c>
      <c r="AX182" t="s">
        <v>104</v>
      </c>
      <c r="AY182">
        <v>0</v>
      </c>
      <c r="AZ182">
        <v>0.5</v>
      </c>
      <c r="BA182">
        <v>4.75</v>
      </c>
      <c r="BC182">
        <v>0</v>
      </c>
      <c r="BD182">
        <v>8.5</v>
      </c>
      <c r="BI182" t="s">
        <v>112</v>
      </c>
      <c r="BJ182" t="s">
        <v>111</v>
      </c>
      <c r="BK182" t="s">
        <v>125</v>
      </c>
      <c r="BL182" t="str">
        <f>"https://www.hvlgroup.com/Products/Specs/"&amp;"H124101-PN"</f>
        <v>https://www.hvlgroup.com/Products/Specs/H124101-PN</v>
      </c>
      <c r="BM182" t="s">
        <v>534</v>
      </c>
      <c r="BN182" t="str">
        <f>"https://www.hvlgroup.com/Product/"&amp;"H124101-PN"</f>
        <v>https://www.hvlgroup.com/Product/H124101-PN</v>
      </c>
      <c r="BO182" t="s">
        <v>104</v>
      </c>
      <c r="BP182" t="s">
        <v>104</v>
      </c>
      <c r="BQ182" t="s">
        <v>199</v>
      </c>
      <c r="BR182" t="s">
        <v>116</v>
      </c>
      <c r="BS182" t="s">
        <v>535</v>
      </c>
      <c r="BT182">
        <v>8</v>
      </c>
      <c r="BV182" s="1">
        <v>42887</v>
      </c>
      <c r="BW182">
        <v>0</v>
      </c>
      <c r="BX182">
        <v>0</v>
      </c>
      <c r="BY182" t="s">
        <v>104</v>
      </c>
      <c r="BZ182">
        <v>0</v>
      </c>
      <c r="CA182">
        <v>0</v>
      </c>
      <c r="CB182">
        <v>0</v>
      </c>
      <c r="CC182">
        <v>0</v>
      </c>
      <c r="CD182">
        <v>1</v>
      </c>
      <c r="CE182">
        <v>107</v>
      </c>
      <c r="CF182" t="s">
        <v>90</v>
      </c>
      <c r="CI182" t="s">
        <v>111</v>
      </c>
      <c r="CJ182" t="s">
        <v>118</v>
      </c>
      <c r="CK182" t="s">
        <v>111</v>
      </c>
      <c r="CL182" t="s">
        <v>119</v>
      </c>
      <c r="CM182" t="s">
        <v>104</v>
      </c>
    </row>
    <row r="183" spans="1:91" x14ac:dyDescent="0.25">
      <c r="A183" t="s">
        <v>89</v>
      </c>
      <c r="B183" t="s">
        <v>90</v>
      </c>
      <c r="C183" t="s">
        <v>538</v>
      </c>
      <c r="D183" t="s">
        <v>531</v>
      </c>
      <c r="E183" s="4">
        <v>806134840129</v>
      </c>
      <c r="F183" t="s">
        <v>93</v>
      </c>
      <c r="G183" s="4">
        <v>76</v>
      </c>
      <c r="H183" s="4">
        <v>152</v>
      </c>
      <c r="I183" t="s">
        <v>94</v>
      </c>
      <c r="J183" t="s">
        <v>532</v>
      </c>
      <c r="K183" t="s">
        <v>96</v>
      </c>
      <c r="L183" t="s">
        <v>97</v>
      </c>
      <c r="M183" t="s">
        <v>98</v>
      </c>
      <c r="N183" t="s">
        <v>151</v>
      </c>
      <c r="O183" t="s">
        <v>100</v>
      </c>
      <c r="P183" t="s">
        <v>161</v>
      </c>
      <c r="Q183" t="s">
        <v>162</v>
      </c>
      <c r="R183">
        <v>0</v>
      </c>
      <c r="S183">
        <v>4.75</v>
      </c>
      <c r="T183">
        <v>12.5</v>
      </c>
      <c r="U183">
        <v>0</v>
      </c>
      <c r="V183">
        <v>0</v>
      </c>
      <c r="W183">
        <v>0</v>
      </c>
      <c r="X183">
        <v>7.25</v>
      </c>
      <c r="Y183">
        <v>3</v>
      </c>
      <c r="Z183">
        <v>1</v>
      </c>
      <c r="AA183">
        <v>60</v>
      </c>
      <c r="AB183" t="s">
        <v>533</v>
      </c>
      <c r="AD183" t="s">
        <v>533</v>
      </c>
      <c r="AE183" t="s">
        <v>533</v>
      </c>
      <c r="AF183" t="s">
        <v>111</v>
      </c>
      <c r="AG183" t="s">
        <v>105</v>
      </c>
      <c r="AH183">
        <v>16</v>
      </c>
      <c r="AI183">
        <v>16</v>
      </c>
      <c r="AJ183">
        <v>8</v>
      </c>
      <c r="AK183">
        <v>4</v>
      </c>
      <c r="AL183">
        <v>0</v>
      </c>
      <c r="AM183">
        <v>0</v>
      </c>
      <c r="AN183">
        <v>0</v>
      </c>
      <c r="AO183">
        <v>0</v>
      </c>
      <c r="AP183" t="s">
        <v>106</v>
      </c>
      <c r="AQ183" t="s">
        <v>107</v>
      </c>
      <c r="AR183" t="s">
        <v>108</v>
      </c>
      <c r="AS183" t="s">
        <v>109</v>
      </c>
      <c r="AT183" t="s">
        <v>110</v>
      </c>
      <c r="AU183" t="s">
        <v>111</v>
      </c>
      <c r="AV183" t="s">
        <v>112</v>
      </c>
      <c r="AW183" t="s">
        <v>112</v>
      </c>
      <c r="AX183" t="s">
        <v>104</v>
      </c>
      <c r="AY183">
        <v>0</v>
      </c>
      <c r="AZ183">
        <v>0.5</v>
      </c>
      <c r="BA183">
        <v>4.75</v>
      </c>
      <c r="BC183">
        <v>0</v>
      </c>
      <c r="BD183">
        <v>8.5</v>
      </c>
      <c r="BI183" t="s">
        <v>112</v>
      </c>
      <c r="BJ183" t="s">
        <v>111</v>
      </c>
      <c r="BK183" t="s">
        <v>152</v>
      </c>
      <c r="BL183" t="str">
        <f>"https://www.hvlgroup.com/Products/Specs/"&amp;"H124101-POC"</f>
        <v>https://www.hvlgroup.com/Products/Specs/H124101-POC</v>
      </c>
      <c r="BM183" t="s">
        <v>534</v>
      </c>
      <c r="BN183" t="str">
        <f>"https://www.hvlgroup.com/Product/"&amp;"H124101-POC"</f>
        <v>https://www.hvlgroup.com/Product/H124101-POC</v>
      </c>
      <c r="BO183" t="s">
        <v>104</v>
      </c>
      <c r="BP183" t="s">
        <v>104</v>
      </c>
      <c r="BQ183" t="s">
        <v>199</v>
      </c>
      <c r="BR183" t="s">
        <v>116</v>
      </c>
      <c r="BS183" t="s">
        <v>535</v>
      </c>
      <c r="BT183">
        <v>8</v>
      </c>
      <c r="BV183" s="1">
        <v>42887</v>
      </c>
      <c r="BW183">
        <v>0</v>
      </c>
      <c r="BX183">
        <v>0</v>
      </c>
      <c r="BY183" t="s">
        <v>104</v>
      </c>
      <c r="BZ183">
        <v>0</v>
      </c>
      <c r="CA183">
        <v>0</v>
      </c>
      <c r="CB183">
        <v>0</v>
      </c>
      <c r="CC183">
        <v>0</v>
      </c>
      <c r="CD183">
        <v>1</v>
      </c>
      <c r="CE183">
        <v>107</v>
      </c>
      <c r="CF183" t="s">
        <v>90</v>
      </c>
      <c r="CI183" t="s">
        <v>111</v>
      </c>
      <c r="CJ183" t="s">
        <v>118</v>
      </c>
      <c r="CK183" t="s">
        <v>111</v>
      </c>
      <c r="CL183" t="s">
        <v>119</v>
      </c>
      <c r="CM183" t="s">
        <v>104</v>
      </c>
    </row>
    <row r="184" spans="1:91" x14ac:dyDescent="0.25">
      <c r="A184" t="s">
        <v>89</v>
      </c>
      <c r="B184" t="s">
        <v>90</v>
      </c>
      <c r="C184" t="s">
        <v>539</v>
      </c>
      <c r="D184" t="s">
        <v>540</v>
      </c>
      <c r="E184" s="4">
        <v>806134840136</v>
      </c>
      <c r="F184" t="s">
        <v>209</v>
      </c>
      <c r="G184" s="4">
        <v>76</v>
      </c>
      <c r="H184" s="4">
        <v>152</v>
      </c>
      <c r="I184" t="s">
        <v>210</v>
      </c>
      <c r="J184" t="s">
        <v>532</v>
      </c>
      <c r="K184" t="s">
        <v>96</v>
      </c>
      <c r="L184" t="s">
        <v>97</v>
      </c>
      <c r="M184" t="s">
        <v>98</v>
      </c>
      <c r="N184" t="s">
        <v>99</v>
      </c>
      <c r="O184" t="s">
        <v>100</v>
      </c>
      <c r="P184" t="s">
        <v>161</v>
      </c>
      <c r="Q184" t="s">
        <v>162</v>
      </c>
      <c r="R184">
        <v>0</v>
      </c>
      <c r="S184">
        <v>0</v>
      </c>
      <c r="T184">
        <v>11</v>
      </c>
      <c r="U184">
        <v>0</v>
      </c>
      <c r="V184">
        <v>0</v>
      </c>
      <c r="W184">
        <v>5.5</v>
      </c>
      <c r="X184">
        <v>0</v>
      </c>
      <c r="Y184">
        <v>2</v>
      </c>
      <c r="Z184">
        <v>1</v>
      </c>
      <c r="AA184">
        <v>60</v>
      </c>
      <c r="AB184" t="s">
        <v>533</v>
      </c>
      <c r="AD184" t="s">
        <v>533</v>
      </c>
      <c r="AE184" t="s">
        <v>533</v>
      </c>
      <c r="AF184" t="s">
        <v>111</v>
      </c>
      <c r="AG184" t="s">
        <v>105</v>
      </c>
      <c r="AH184">
        <v>15</v>
      </c>
      <c r="AI184">
        <v>11</v>
      </c>
      <c r="AJ184">
        <v>9</v>
      </c>
      <c r="AK184">
        <v>4</v>
      </c>
      <c r="AL184">
        <v>0</v>
      </c>
      <c r="AM184">
        <v>0</v>
      </c>
      <c r="AN184">
        <v>0</v>
      </c>
      <c r="AO184">
        <v>0</v>
      </c>
      <c r="AP184" t="s">
        <v>106</v>
      </c>
      <c r="AQ184" t="s">
        <v>107</v>
      </c>
      <c r="AR184" t="s">
        <v>108</v>
      </c>
      <c r="AS184" t="s">
        <v>109</v>
      </c>
      <c r="AT184" t="s">
        <v>110</v>
      </c>
      <c r="AU184" t="s">
        <v>104</v>
      </c>
      <c r="AX184" t="s">
        <v>104</v>
      </c>
      <c r="AY184">
        <v>0</v>
      </c>
      <c r="AZ184">
        <v>0</v>
      </c>
      <c r="BA184">
        <v>5.5</v>
      </c>
      <c r="BC184">
        <v>0</v>
      </c>
      <c r="BD184">
        <v>14</v>
      </c>
      <c r="BI184" t="s">
        <v>112</v>
      </c>
      <c r="BJ184" t="s">
        <v>111</v>
      </c>
      <c r="BK184" t="s">
        <v>113</v>
      </c>
      <c r="BL184" t="str">
        <f>"https://www.hvlgroup.com/Products/Specs/"&amp;"H124601-AGB"</f>
        <v>https://www.hvlgroup.com/Products/Specs/H124601-AGB</v>
      </c>
      <c r="BM184" t="s">
        <v>541</v>
      </c>
      <c r="BN184" t="str">
        <f>"https://www.hvlgroup.com/Product/"&amp;"H124601-AGB"</f>
        <v>https://www.hvlgroup.com/Product/H124601-AGB</v>
      </c>
      <c r="BO184" t="s">
        <v>104</v>
      </c>
      <c r="BP184" t="s">
        <v>104</v>
      </c>
      <c r="BQ184" t="s">
        <v>199</v>
      </c>
      <c r="BR184" t="s">
        <v>116</v>
      </c>
      <c r="BS184" t="s">
        <v>542</v>
      </c>
      <c r="BT184">
        <v>8</v>
      </c>
      <c r="BV184" s="1">
        <v>42887</v>
      </c>
      <c r="BW184">
        <v>0</v>
      </c>
      <c r="BX184">
        <v>0</v>
      </c>
      <c r="BY184" t="s">
        <v>104</v>
      </c>
      <c r="BZ184">
        <v>0</v>
      </c>
      <c r="CA184">
        <v>0</v>
      </c>
      <c r="CB184">
        <v>0</v>
      </c>
      <c r="CC184">
        <v>0</v>
      </c>
      <c r="CD184">
        <v>1</v>
      </c>
      <c r="CE184">
        <v>144</v>
      </c>
      <c r="CF184" t="s">
        <v>90</v>
      </c>
      <c r="CI184" t="s">
        <v>111</v>
      </c>
      <c r="CJ184" t="s">
        <v>118</v>
      </c>
      <c r="CK184" t="s">
        <v>111</v>
      </c>
      <c r="CL184" t="s">
        <v>119</v>
      </c>
      <c r="CM184" t="s">
        <v>104</v>
      </c>
    </row>
    <row r="185" spans="1:91" x14ac:dyDescent="0.25">
      <c r="A185" t="s">
        <v>89</v>
      </c>
      <c r="B185" t="s">
        <v>90</v>
      </c>
      <c r="C185" t="s">
        <v>543</v>
      </c>
      <c r="D185" t="s">
        <v>540</v>
      </c>
      <c r="E185" s="4">
        <v>806134840143</v>
      </c>
      <c r="F185" t="s">
        <v>209</v>
      </c>
      <c r="G185" s="4">
        <v>76</v>
      </c>
      <c r="H185" s="4">
        <v>152</v>
      </c>
      <c r="I185" t="s">
        <v>210</v>
      </c>
      <c r="J185" t="s">
        <v>532</v>
      </c>
      <c r="K185" t="s">
        <v>96</v>
      </c>
      <c r="L185" t="s">
        <v>97</v>
      </c>
      <c r="M185" t="s">
        <v>98</v>
      </c>
      <c r="N185" t="s">
        <v>121</v>
      </c>
      <c r="O185" t="s">
        <v>100</v>
      </c>
      <c r="P185" t="s">
        <v>161</v>
      </c>
      <c r="Q185" t="s">
        <v>162</v>
      </c>
      <c r="R185">
        <v>0</v>
      </c>
      <c r="S185">
        <v>0</v>
      </c>
      <c r="T185">
        <v>11.25</v>
      </c>
      <c r="U185">
        <v>0</v>
      </c>
      <c r="V185">
        <v>0</v>
      </c>
      <c r="W185">
        <v>5.5</v>
      </c>
      <c r="X185">
        <v>0</v>
      </c>
      <c r="Y185">
        <v>2</v>
      </c>
      <c r="Z185">
        <v>1</v>
      </c>
      <c r="AA185">
        <v>60</v>
      </c>
      <c r="AB185" t="s">
        <v>533</v>
      </c>
      <c r="AD185" t="s">
        <v>533</v>
      </c>
      <c r="AE185" t="s">
        <v>533</v>
      </c>
      <c r="AF185" t="s">
        <v>111</v>
      </c>
      <c r="AG185" t="s">
        <v>105</v>
      </c>
      <c r="AH185">
        <v>15</v>
      </c>
      <c r="AI185">
        <v>11</v>
      </c>
      <c r="AJ185">
        <v>9</v>
      </c>
      <c r="AK185">
        <v>4</v>
      </c>
      <c r="AL185">
        <v>0</v>
      </c>
      <c r="AM185">
        <v>0</v>
      </c>
      <c r="AN185">
        <v>0</v>
      </c>
      <c r="AO185">
        <v>0</v>
      </c>
      <c r="AP185" t="s">
        <v>106</v>
      </c>
      <c r="AQ185" t="s">
        <v>107</v>
      </c>
      <c r="AR185" t="s">
        <v>108</v>
      </c>
      <c r="AS185" t="s">
        <v>109</v>
      </c>
      <c r="AT185" t="s">
        <v>110</v>
      </c>
      <c r="AU185" t="s">
        <v>104</v>
      </c>
      <c r="AX185" t="s">
        <v>104</v>
      </c>
      <c r="AY185">
        <v>0</v>
      </c>
      <c r="AZ185">
        <v>0</v>
      </c>
      <c r="BA185">
        <v>5.5</v>
      </c>
      <c r="BC185">
        <v>0</v>
      </c>
      <c r="BD185">
        <v>14</v>
      </c>
      <c r="BI185" t="s">
        <v>112</v>
      </c>
      <c r="BJ185" t="s">
        <v>111</v>
      </c>
      <c r="BK185" t="s">
        <v>122</v>
      </c>
      <c r="BL185" t="str">
        <f>"https://www.hvlgroup.com/Products/Specs/"&amp;"H124601-OB"</f>
        <v>https://www.hvlgroup.com/Products/Specs/H124601-OB</v>
      </c>
      <c r="BM185" t="s">
        <v>541</v>
      </c>
      <c r="BN185" t="str">
        <f>"https://www.hvlgroup.com/Product/"&amp;"H124601-OB"</f>
        <v>https://www.hvlgroup.com/Product/H124601-OB</v>
      </c>
      <c r="BO185" t="s">
        <v>104</v>
      </c>
      <c r="BP185" t="s">
        <v>104</v>
      </c>
      <c r="BQ185" t="s">
        <v>199</v>
      </c>
      <c r="BR185" t="s">
        <v>116</v>
      </c>
      <c r="BS185" t="s">
        <v>542</v>
      </c>
      <c r="BT185">
        <v>8</v>
      </c>
      <c r="BV185" s="1">
        <v>42887</v>
      </c>
      <c r="BW185">
        <v>0</v>
      </c>
      <c r="BX185">
        <v>0</v>
      </c>
      <c r="BY185" t="s">
        <v>104</v>
      </c>
      <c r="BZ185">
        <v>0</v>
      </c>
      <c r="CA185">
        <v>0</v>
      </c>
      <c r="CB185">
        <v>0</v>
      </c>
      <c r="CC185">
        <v>0</v>
      </c>
      <c r="CD185">
        <v>1</v>
      </c>
      <c r="CE185">
        <v>144</v>
      </c>
      <c r="CF185" t="s">
        <v>90</v>
      </c>
      <c r="CI185" t="s">
        <v>111</v>
      </c>
      <c r="CJ185" t="s">
        <v>118</v>
      </c>
      <c r="CK185" t="s">
        <v>111</v>
      </c>
      <c r="CL185" t="s">
        <v>119</v>
      </c>
      <c r="CM185" t="s">
        <v>104</v>
      </c>
    </row>
    <row r="186" spans="1:91" x14ac:dyDescent="0.25">
      <c r="A186" t="s">
        <v>89</v>
      </c>
      <c r="B186" t="s">
        <v>90</v>
      </c>
      <c r="C186" t="s">
        <v>544</v>
      </c>
      <c r="D186" t="s">
        <v>540</v>
      </c>
      <c r="E186" s="4">
        <v>806134840150</v>
      </c>
      <c r="F186" t="s">
        <v>209</v>
      </c>
      <c r="G186" s="4">
        <v>76</v>
      </c>
      <c r="H186" s="4">
        <v>152</v>
      </c>
      <c r="I186" t="s">
        <v>210</v>
      </c>
      <c r="J186" t="s">
        <v>532</v>
      </c>
      <c r="K186" t="s">
        <v>96</v>
      </c>
      <c r="L186" t="s">
        <v>97</v>
      </c>
      <c r="M186" t="s">
        <v>98</v>
      </c>
      <c r="N186" t="s">
        <v>124</v>
      </c>
      <c r="O186" t="s">
        <v>100</v>
      </c>
      <c r="P186" t="s">
        <v>161</v>
      </c>
      <c r="Q186" t="s">
        <v>162</v>
      </c>
      <c r="R186">
        <v>0</v>
      </c>
      <c r="S186">
        <v>0</v>
      </c>
      <c r="T186">
        <v>11.25</v>
      </c>
      <c r="U186">
        <v>0</v>
      </c>
      <c r="V186">
        <v>0</v>
      </c>
      <c r="W186">
        <v>5.5</v>
      </c>
      <c r="X186">
        <v>0</v>
      </c>
      <c r="Y186">
        <v>2</v>
      </c>
      <c r="Z186">
        <v>1</v>
      </c>
      <c r="AA186">
        <v>60</v>
      </c>
      <c r="AB186" t="s">
        <v>533</v>
      </c>
      <c r="AD186" t="s">
        <v>533</v>
      </c>
      <c r="AE186" t="s">
        <v>533</v>
      </c>
      <c r="AF186" t="s">
        <v>111</v>
      </c>
      <c r="AG186" t="s">
        <v>105</v>
      </c>
      <c r="AH186">
        <v>15</v>
      </c>
      <c r="AI186">
        <v>11</v>
      </c>
      <c r="AJ186">
        <v>9</v>
      </c>
      <c r="AK186">
        <v>4</v>
      </c>
      <c r="AL186">
        <v>0</v>
      </c>
      <c r="AM186">
        <v>0</v>
      </c>
      <c r="AN186">
        <v>0</v>
      </c>
      <c r="AO186">
        <v>0</v>
      </c>
      <c r="AP186" t="s">
        <v>106</v>
      </c>
      <c r="AQ186" t="s">
        <v>107</v>
      </c>
      <c r="AR186" t="s">
        <v>108</v>
      </c>
      <c r="AS186" t="s">
        <v>109</v>
      </c>
      <c r="AT186" t="s">
        <v>110</v>
      </c>
      <c r="AU186" t="s">
        <v>104</v>
      </c>
      <c r="AX186" t="s">
        <v>104</v>
      </c>
      <c r="AY186">
        <v>0</v>
      </c>
      <c r="AZ186">
        <v>0</v>
      </c>
      <c r="BA186">
        <v>5.5</v>
      </c>
      <c r="BC186">
        <v>0</v>
      </c>
      <c r="BD186">
        <v>14</v>
      </c>
      <c r="BI186" t="s">
        <v>112</v>
      </c>
      <c r="BJ186" t="s">
        <v>111</v>
      </c>
      <c r="BK186" t="s">
        <v>125</v>
      </c>
      <c r="BL186" t="str">
        <f>"https://www.hvlgroup.com/Products/Specs/"&amp;"H124601-PN"</f>
        <v>https://www.hvlgroup.com/Products/Specs/H124601-PN</v>
      </c>
      <c r="BM186" t="s">
        <v>541</v>
      </c>
      <c r="BN186" t="str">
        <f>"https://www.hvlgroup.com/Product/"&amp;"H124601-PN"</f>
        <v>https://www.hvlgroup.com/Product/H124601-PN</v>
      </c>
      <c r="BO186" t="s">
        <v>104</v>
      </c>
      <c r="BP186" t="s">
        <v>104</v>
      </c>
      <c r="BQ186" t="s">
        <v>199</v>
      </c>
      <c r="BR186" t="s">
        <v>116</v>
      </c>
      <c r="BS186" t="s">
        <v>542</v>
      </c>
      <c r="BT186">
        <v>8</v>
      </c>
      <c r="BV186" s="1">
        <v>42887</v>
      </c>
      <c r="BW186">
        <v>0</v>
      </c>
      <c r="BX186">
        <v>0</v>
      </c>
      <c r="BY186" t="s">
        <v>104</v>
      </c>
      <c r="BZ186">
        <v>0</v>
      </c>
      <c r="CA186">
        <v>0</v>
      </c>
      <c r="CB186">
        <v>0</v>
      </c>
      <c r="CC186">
        <v>0</v>
      </c>
      <c r="CD186">
        <v>1</v>
      </c>
      <c r="CE186">
        <v>144</v>
      </c>
      <c r="CF186" t="s">
        <v>90</v>
      </c>
      <c r="CI186" t="s">
        <v>111</v>
      </c>
      <c r="CJ186" t="s">
        <v>118</v>
      </c>
      <c r="CK186" t="s">
        <v>111</v>
      </c>
      <c r="CL186" t="s">
        <v>119</v>
      </c>
      <c r="CM186" t="s">
        <v>104</v>
      </c>
    </row>
    <row r="187" spans="1:91" x14ac:dyDescent="0.25">
      <c r="A187" t="s">
        <v>89</v>
      </c>
      <c r="B187" t="s">
        <v>90</v>
      </c>
      <c r="C187" t="s">
        <v>545</v>
      </c>
      <c r="D187" t="s">
        <v>540</v>
      </c>
      <c r="E187" s="4">
        <v>806134840167</v>
      </c>
      <c r="F187" t="s">
        <v>209</v>
      </c>
      <c r="G187" s="4">
        <v>76</v>
      </c>
      <c r="H187" s="4">
        <v>152</v>
      </c>
      <c r="I187" t="s">
        <v>210</v>
      </c>
      <c r="J187" t="s">
        <v>532</v>
      </c>
      <c r="K187" t="s">
        <v>96</v>
      </c>
      <c r="L187" t="s">
        <v>97</v>
      </c>
      <c r="M187" t="s">
        <v>98</v>
      </c>
      <c r="N187" t="s">
        <v>151</v>
      </c>
      <c r="O187" t="s">
        <v>100</v>
      </c>
      <c r="P187" t="s">
        <v>161</v>
      </c>
      <c r="Q187" t="s">
        <v>162</v>
      </c>
      <c r="R187">
        <v>0</v>
      </c>
      <c r="S187">
        <v>0</v>
      </c>
      <c r="T187">
        <v>11.25</v>
      </c>
      <c r="U187">
        <v>0</v>
      </c>
      <c r="V187">
        <v>0</v>
      </c>
      <c r="W187">
        <v>5.5</v>
      </c>
      <c r="X187">
        <v>0</v>
      </c>
      <c r="Y187">
        <v>2</v>
      </c>
      <c r="Z187">
        <v>1</v>
      </c>
      <c r="AA187">
        <v>60</v>
      </c>
      <c r="AB187" t="s">
        <v>533</v>
      </c>
      <c r="AD187" t="s">
        <v>533</v>
      </c>
      <c r="AE187" t="s">
        <v>533</v>
      </c>
      <c r="AF187" t="s">
        <v>111</v>
      </c>
      <c r="AG187" t="s">
        <v>105</v>
      </c>
      <c r="AH187">
        <v>15</v>
      </c>
      <c r="AI187">
        <v>11</v>
      </c>
      <c r="AJ187">
        <v>9</v>
      </c>
      <c r="AK187">
        <v>4</v>
      </c>
      <c r="AL187">
        <v>0</v>
      </c>
      <c r="AM187">
        <v>0</v>
      </c>
      <c r="AN187">
        <v>0</v>
      </c>
      <c r="AO187">
        <v>0</v>
      </c>
      <c r="AP187" t="s">
        <v>106</v>
      </c>
      <c r="AQ187" t="s">
        <v>107</v>
      </c>
      <c r="AR187" t="s">
        <v>108</v>
      </c>
      <c r="AS187" t="s">
        <v>109</v>
      </c>
      <c r="AT187" t="s">
        <v>110</v>
      </c>
      <c r="AU187" t="s">
        <v>104</v>
      </c>
      <c r="AX187" t="s">
        <v>104</v>
      </c>
      <c r="AY187">
        <v>0</v>
      </c>
      <c r="AZ187">
        <v>0</v>
      </c>
      <c r="BA187">
        <v>5.5</v>
      </c>
      <c r="BC187">
        <v>0</v>
      </c>
      <c r="BD187">
        <v>14</v>
      </c>
      <c r="BI187" t="s">
        <v>112</v>
      </c>
      <c r="BJ187" t="s">
        <v>111</v>
      </c>
      <c r="BK187" t="s">
        <v>152</v>
      </c>
      <c r="BL187" t="str">
        <f>"https://www.hvlgroup.com/Products/Specs/"&amp;"H124601-POC"</f>
        <v>https://www.hvlgroup.com/Products/Specs/H124601-POC</v>
      </c>
      <c r="BM187" t="s">
        <v>541</v>
      </c>
      <c r="BN187" t="str">
        <f>"https://www.hvlgroup.com/Product/"&amp;"H124601-POC"</f>
        <v>https://www.hvlgroup.com/Product/H124601-POC</v>
      </c>
      <c r="BO187" t="s">
        <v>104</v>
      </c>
      <c r="BP187" t="s">
        <v>104</v>
      </c>
      <c r="BQ187" t="s">
        <v>199</v>
      </c>
      <c r="BR187" t="s">
        <v>116</v>
      </c>
      <c r="BS187" t="s">
        <v>542</v>
      </c>
      <c r="BT187">
        <v>8</v>
      </c>
      <c r="BV187" s="1">
        <v>42887</v>
      </c>
      <c r="BW187">
        <v>0</v>
      </c>
      <c r="BX187">
        <v>0</v>
      </c>
      <c r="BY187" t="s">
        <v>104</v>
      </c>
      <c r="BZ187">
        <v>0</v>
      </c>
      <c r="CA187">
        <v>0</v>
      </c>
      <c r="CB187">
        <v>0</v>
      </c>
      <c r="CC187">
        <v>0</v>
      </c>
      <c r="CD187">
        <v>1</v>
      </c>
      <c r="CE187">
        <v>144</v>
      </c>
      <c r="CF187" t="s">
        <v>90</v>
      </c>
      <c r="CI187" t="s">
        <v>111</v>
      </c>
      <c r="CJ187" t="s">
        <v>118</v>
      </c>
      <c r="CK187" t="s">
        <v>111</v>
      </c>
      <c r="CL187" t="s">
        <v>119</v>
      </c>
      <c r="CM187" t="s">
        <v>104</v>
      </c>
    </row>
    <row r="188" spans="1:91" x14ac:dyDescent="0.25">
      <c r="A188" t="s">
        <v>89</v>
      </c>
      <c r="B188" t="s">
        <v>90</v>
      </c>
      <c r="C188" t="s">
        <v>546</v>
      </c>
      <c r="D188" t="s">
        <v>547</v>
      </c>
      <c r="E188" s="4">
        <v>806134846589</v>
      </c>
      <c r="F188" t="s">
        <v>93</v>
      </c>
      <c r="G188" s="4">
        <v>76</v>
      </c>
      <c r="H188" s="4">
        <v>152</v>
      </c>
      <c r="I188" t="s">
        <v>548</v>
      </c>
      <c r="J188" t="s">
        <v>549</v>
      </c>
      <c r="K188" t="s">
        <v>96</v>
      </c>
      <c r="L188" t="s">
        <v>97</v>
      </c>
      <c r="M188" t="s">
        <v>98</v>
      </c>
      <c r="N188" t="s">
        <v>550</v>
      </c>
      <c r="O188" t="s">
        <v>100</v>
      </c>
      <c r="P188" t="s">
        <v>551</v>
      </c>
      <c r="Q188" t="s">
        <v>102</v>
      </c>
      <c r="R188">
        <v>0</v>
      </c>
      <c r="S188">
        <v>7.5</v>
      </c>
      <c r="T188">
        <v>12</v>
      </c>
      <c r="U188">
        <v>0</v>
      </c>
      <c r="V188">
        <v>0</v>
      </c>
      <c r="W188">
        <v>0</v>
      </c>
      <c r="X188">
        <v>8.5</v>
      </c>
      <c r="Y188">
        <v>3</v>
      </c>
      <c r="Z188">
        <v>1</v>
      </c>
      <c r="AA188">
        <v>60</v>
      </c>
      <c r="AB188" t="s">
        <v>103</v>
      </c>
      <c r="AD188" t="s">
        <v>103</v>
      </c>
      <c r="AE188" t="s">
        <v>103</v>
      </c>
      <c r="AF188" t="s">
        <v>104</v>
      </c>
      <c r="AG188" t="s">
        <v>105</v>
      </c>
      <c r="AH188">
        <v>15</v>
      </c>
      <c r="AI188">
        <v>12</v>
      </c>
      <c r="AJ188">
        <v>11</v>
      </c>
      <c r="AK188">
        <v>5</v>
      </c>
      <c r="AL188">
        <v>0</v>
      </c>
      <c r="AM188">
        <v>0</v>
      </c>
      <c r="AN188">
        <v>0</v>
      </c>
      <c r="AO188">
        <v>0</v>
      </c>
      <c r="AP188" t="s">
        <v>106</v>
      </c>
      <c r="AQ188" t="s">
        <v>107</v>
      </c>
      <c r="AR188" t="s">
        <v>108</v>
      </c>
      <c r="AS188" t="s">
        <v>109</v>
      </c>
      <c r="AT188" t="s">
        <v>110</v>
      </c>
      <c r="AU188" t="s">
        <v>111</v>
      </c>
      <c r="AV188" t="s">
        <v>112</v>
      </c>
      <c r="AW188" t="s">
        <v>112</v>
      </c>
      <c r="AX188" t="s">
        <v>104</v>
      </c>
      <c r="AY188">
        <v>0</v>
      </c>
      <c r="AZ188">
        <v>0.5</v>
      </c>
      <c r="BA188">
        <v>4.75</v>
      </c>
      <c r="BC188">
        <v>0</v>
      </c>
      <c r="BD188">
        <v>10</v>
      </c>
      <c r="BI188" t="s">
        <v>112</v>
      </c>
      <c r="BJ188" t="s">
        <v>111</v>
      </c>
      <c r="BK188" t="s">
        <v>552</v>
      </c>
      <c r="BL188" t="str">
        <f>"https://www.hvlgroup.com/Products/Specs/"&amp;"H125101-PB"</f>
        <v>https://www.hvlgroup.com/Products/Specs/H125101-PB</v>
      </c>
      <c r="BM188" t="s">
        <v>553</v>
      </c>
      <c r="BN188" t="str">
        <f>"https://www.hvlgroup.com/Product/"&amp;"H125101-PB"</f>
        <v>https://www.hvlgroup.com/Product/H125101-PB</v>
      </c>
      <c r="BO188" t="s">
        <v>104</v>
      </c>
      <c r="BP188" t="s">
        <v>104</v>
      </c>
      <c r="BQ188" t="s">
        <v>232</v>
      </c>
      <c r="BR188" t="s">
        <v>116</v>
      </c>
      <c r="BS188" t="s">
        <v>554</v>
      </c>
      <c r="BT188">
        <v>7</v>
      </c>
      <c r="BV188" s="1">
        <v>43101</v>
      </c>
      <c r="BW188">
        <v>0</v>
      </c>
      <c r="BX188">
        <v>0</v>
      </c>
      <c r="BY188" t="s">
        <v>104</v>
      </c>
      <c r="BZ188">
        <v>0</v>
      </c>
      <c r="CA188">
        <v>0</v>
      </c>
      <c r="CB188">
        <v>0</v>
      </c>
      <c r="CC188">
        <v>0</v>
      </c>
      <c r="CD188">
        <v>1</v>
      </c>
      <c r="CE188">
        <v>108</v>
      </c>
      <c r="CF188" t="s">
        <v>90</v>
      </c>
      <c r="CI188" t="s">
        <v>111</v>
      </c>
      <c r="CJ188" t="s">
        <v>118</v>
      </c>
      <c r="CK188" t="s">
        <v>111</v>
      </c>
      <c r="CL188" t="s">
        <v>119</v>
      </c>
      <c r="CM188" t="s">
        <v>104</v>
      </c>
    </row>
    <row r="189" spans="1:91" x14ac:dyDescent="0.25">
      <c r="A189" t="s">
        <v>89</v>
      </c>
      <c r="B189" t="s">
        <v>90</v>
      </c>
      <c r="C189" t="s">
        <v>555</v>
      </c>
      <c r="D189" t="s">
        <v>547</v>
      </c>
      <c r="E189" s="4">
        <v>806134846596</v>
      </c>
      <c r="F189" t="s">
        <v>93</v>
      </c>
      <c r="G189" s="4">
        <v>76</v>
      </c>
      <c r="H189" s="4">
        <v>152</v>
      </c>
      <c r="I189" t="s">
        <v>548</v>
      </c>
      <c r="J189" t="s">
        <v>549</v>
      </c>
      <c r="K189" t="s">
        <v>96</v>
      </c>
      <c r="L189" t="s">
        <v>97</v>
      </c>
      <c r="M189" t="s">
        <v>98</v>
      </c>
      <c r="N189" t="s">
        <v>124</v>
      </c>
      <c r="O189" t="s">
        <v>100</v>
      </c>
      <c r="P189" t="s">
        <v>551</v>
      </c>
      <c r="Q189" t="s">
        <v>102</v>
      </c>
      <c r="R189">
        <v>0</v>
      </c>
      <c r="S189">
        <v>7.5</v>
      </c>
      <c r="T189">
        <v>12</v>
      </c>
      <c r="U189">
        <v>0</v>
      </c>
      <c r="V189">
        <v>0</v>
      </c>
      <c r="W189">
        <v>0</v>
      </c>
      <c r="X189">
        <v>8.5</v>
      </c>
      <c r="Y189">
        <v>3</v>
      </c>
      <c r="Z189">
        <v>1</v>
      </c>
      <c r="AA189">
        <v>60</v>
      </c>
      <c r="AB189" t="s">
        <v>103</v>
      </c>
      <c r="AD189" t="s">
        <v>103</v>
      </c>
      <c r="AE189" t="s">
        <v>103</v>
      </c>
      <c r="AF189" t="s">
        <v>104</v>
      </c>
      <c r="AG189" t="s">
        <v>105</v>
      </c>
      <c r="AH189">
        <v>15</v>
      </c>
      <c r="AI189">
        <v>12</v>
      </c>
      <c r="AJ189">
        <v>11</v>
      </c>
      <c r="AK189">
        <v>5</v>
      </c>
      <c r="AL189">
        <v>0</v>
      </c>
      <c r="AM189">
        <v>0</v>
      </c>
      <c r="AN189">
        <v>0</v>
      </c>
      <c r="AO189">
        <v>0</v>
      </c>
      <c r="AP189" t="s">
        <v>106</v>
      </c>
      <c r="AQ189" t="s">
        <v>107</v>
      </c>
      <c r="AR189" t="s">
        <v>108</v>
      </c>
      <c r="AS189" t="s">
        <v>109</v>
      </c>
      <c r="AT189" t="s">
        <v>110</v>
      </c>
      <c r="AU189" t="s">
        <v>111</v>
      </c>
      <c r="AV189" t="s">
        <v>112</v>
      </c>
      <c r="AW189" t="s">
        <v>112</v>
      </c>
      <c r="AX189" t="s">
        <v>104</v>
      </c>
      <c r="AY189">
        <v>0</v>
      </c>
      <c r="AZ189">
        <v>0.5</v>
      </c>
      <c r="BA189">
        <v>4.75</v>
      </c>
      <c r="BC189">
        <v>0</v>
      </c>
      <c r="BD189">
        <v>10</v>
      </c>
      <c r="BI189" t="s">
        <v>112</v>
      </c>
      <c r="BJ189" t="s">
        <v>111</v>
      </c>
      <c r="BK189" t="s">
        <v>125</v>
      </c>
      <c r="BL189" t="str">
        <f>"https://www.hvlgroup.com/Products/Specs/"&amp;"H125101-PN"</f>
        <v>https://www.hvlgroup.com/Products/Specs/H125101-PN</v>
      </c>
      <c r="BM189" t="s">
        <v>553</v>
      </c>
      <c r="BN189" t="str">
        <f>"https://www.hvlgroup.com/Product/"&amp;"H125101-PN"</f>
        <v>https://www.hvlgroup.com/Product/H125101-PN</v>
      </c>
      <c r="BO189" t="s">
        <v>104</v>
      </c>
      <c r="BP189" t="s">
        <v>104</v>
      </c>
      <c r="BQ189" t="s">
        <v>232</v>
      </c>
      <c r="BR189" t="s">
        <v>116</v>
      </c>
      <c r="BS189" t="s">
        <v>554</v>
      </c>
      <c r="BT189">
        <v>7</v>
      </c>
      <c r="BV189" s="1">
        <v>43101</v>
      </c>
      <c r="BW189">
        <v>0</v>
      </c>
      <c r="BX189">
        <v>0</v>
      </c>
      <c r="BY189" t="s">
        <v>104</v>
      </c>
      <c r="BZ189">
        <v>0</v>
      </c>
      <c r="CA189">
        <v>0</v>
      </c>
      <c r="CB189">
        <v>0</v>
      </c>
      <c r="CC189">
        <v>0</v>
      </c>
      <c r="CD189">
        <v>1</v>
      </c>
      <c r="CE189">
        <v>108</v>
      </c>
      <c r="CF189" t="s">
        <v>90</v>
      </c>
      <c r="CI189" t="s">
        <v>111</v>
      </c>
      <c r="CJ189" t="s">
        <v>118</v>
      </c>
      <c r="CK189" t="s">
        <v>111</v>
      </c>
      <c r="CL189" t="s">
        <v>119</v>
      </c>
      <c r="CM189" t="s">
        <v>104</v>
      </c>
    </row>
    <row r="190" spans="1:91" x14ac:dyDescent="0.25">
      <c r="A190" t="s">
        <v>89</v>
      </c>
      <c r="B190" t="s">
        <v>90</v>
      </c>
      <c r="C190" t="s">
        <v>556</v>
      </c>
      <c r="D190" t="s">
        <v>547</v>
      </c>
      <c r="E190" s="4">
        <v>806134846602</v>
      </c>
      <c r="F190" t="s">
        <v>93</v>
      </c>
      <c r="G190" s="4">
        <v>76</v>
      </c>
      <c r="H190" s="4">
        <v>152</v>
      </c>
      <c r="I190" t="s">
        <v>548</v>
      </c>
      <c r="J190" t="s">
        <v>549</v>
      </c>
      <c r="K190" t="s">
        <v>96</v>
      </c>
      <c r="L190" t="s">
        <v>97</v>
      </c>
      <c r="M190" t="s">
        <v>98</v>
      </c>
      <c r="N190" t="s">
        <v>151</v>
      </c>
      <c r="O190" t="s">
        <v>100</v>
      </c>
      <c r="P190" t="s">
        <v>551</v>
      </c>
      <c r="Q190" t="s">
        <v>102</v>
      </c>
      <c r="R190">
        <v>0</v>
      </c>
      <c r="S190">
        <v>7.5</v>
      </c>
      <c r="T190">
        <v>12</v>
      </c>
      <c r="U190">
        <v>0</v>
      </c>
      <c r="V190">
        <v>0</v>
      </c>
      <c r="W190">
        <v>0</v>
      </c>
      <c r="X190">
        <v>8.5</v>
      </c>
      <c r="Y190">
        <v>3</v>
      </c>
      <c r="Z190">
        <v>1</v>
      </c>
      <c r="AA190">
        <v>60</v>
      </c>
      <c r="AB190" t="s">
        <v>103</v>
      </c>
      <c r="AD190" t="s">
        <v>103</v>
      </c>
      <c r="AE190" t="s">
        <v>103</v>
      </c>
      <c r="AF190" t="s">
        <v>104</v>
      </c>
      <c r="AG190" t="s">
        <v>105</v>
      </c>
      <c r="AH190">
        <v>15</v>
      </c>
      <c r="AI190">
        <v>12</v>
      </c>
      <c r="AJ190">
        <v>11</v>
      </c>
      <c r="AK190">
        <v>5</v>
      </c>
      <c r="AL190">
        <v>0</v>
      </c>
      <c r="AM190">
        <v>0</v>
      </c>
      <c r="AN190">
        <v>0</v>
      </c>
      <c r="AO190">
        <v>0</v>
      </c>
      <c r="AP190" t="s">
        <v>106</v>
      </c>
      <c r="AQ190" t="s">
        <v>107</v>
      </c>
      <c r="AR190" t="s">
        <v>108</v>
      </c>
      <c r="AS190" t="s">
        <v>109</v>
      </c>
      <c r="AT190" t="s">
        <v>110</v>
      </c>
      <c r="AU190" t="s">
        <v>111</v>
      </c>
      <c r="AV190" t="s">
        <v>112</v>
      </c>
      <c r="AW190" t="s">
        <v>112</v>
      </c>
      <c r="AX190" t="s">
        <v>104</v>
      </c>
      <c r="AY190">
        <v>0</v>
      </c>
      <c r="AZ190">
        <v>0.5</v>
      </c>
      <c r="BA190">
        <v>4.75</v>
      </c>
      <c r="BC190">
        <v>0</v>
      </c>
      <c r="BD190">
        <v>8</v>
      </c>
      <c r="BI190" t="s">
        <v>112</v>
      </c>
      <c r="BJ190" t="s">
        <v>111</v>
      </c>
      <c r="BK190" t="s">
        <v>152</v>
      </c>
      <c r="BL190" t="str">
        <f>"https://www.hvlgroup.com/Products/Specs/"&amp;"H125101-POC"</f>
        <v>https://www.hvlgroup.com/Products/Specs/H125101-POC</v>
      </c>
      <c r="BM190" t="s">
        <v>553</v>
      </c>
      <c r="BN190" t="str">
        <f>"https://www.hvlgroup.com/Product/"&amp;"H125101-POC"</f>
        <v>https://www.hvlgroup.com/Product/H125101-POC</v>
      </c>
      <c r="BO190" t="s">
        <v>104</v>
      </c>
      <c r="BP190" t="s">
        <v>104</v>
      </c>
      <c r="BQ190" t="s">
        <v>232</v>
      </c>
      <c r="BR190" t="s">
        <v>116</v>
      </c>
      <c r="BS190" t="s">
        <v>554</v>
      </c>
      <c r="BT190">
        <v>7</v>
      </c>
      <c r="BV190" s="1">
        <v>43101</v>
      </c>
      <c r="BW190">
        <v>0</v>
      </c>
      <c r="BX190">
        <v>0</v>
      </c>
      <c r="BY190" t="s">
        <v>104</v>
      </c>
      <c r="BZ190">
        <v>0</v>
      </c>
      <c r="CA190">
        <v>0</v>
      </c>
      <c r="CB190">
        <v>0</v>
      </c>
      <c r="CC190">
        <v>0</v>
      </c>
      <c r="CD190">
        <v>1</v>
      </c>
      <c r="CE190">
        <v>108</v>
      </c>
      <c r="CF190" t="s">
        <v>90</v>
      </c>
      <c r="CI190" t="s">
        <v>111</v>
      </c>
      <c r="CJ190" t="s">
        <v>118</v>
      </c>
      <c r="CK190" t="s">
        <v>111</v>
      </c>
      <c r="CL190" t="s">
        <v>119</v>
      </c>
      <c r="CM190" t="s">
        <v>104</v>
      </c>
    </row>
    <row r="191" spans="1:91" x14ac:dyDescent="0.25">
      <c r="A191" t="s">
        <v>89</v>
      </c>
      <c r="B191" t="s">
        <v>90</v>
      </c>
      <c r="C191" t="s">
        <v>557</v>
      </c>
      <c r="D191" t="s">
        <v>558</v>
      </c>
      <c r="E191" s="4">
        <v>806134834197</v>
      </c>
      <c r="F191" t="s">
        <v>187</v>
      </c>
      <c r="G191" s="4">
        <v>115</v>
      </c>
      <c r="H191" s="4">
        <v>230</v>
      </c>
      <c r="I191" t="s">
        <v>135</v>
      </c>
      <c r="J191" t="s">
        <v>549</v>
      </c>
      <c r="K191" t="s">
        <v>96</v>
      </c>
      <c r="L191" t="s">
        <v>97</v>
      </c>
      <c r="M191" t="s">
        <v>98</v>
      </c>
      <c r="N191" t="s">
        <v>550</v>
      </c>
      <c r="O191" t="s">
        <v>100</v>
      </c>
      <c r="P191" t="s">
        <v>101</v>
      </c>
      <c r="Q191" t="s">
        <v>102</v>
      </c>
      <c r="R191">
        <v>0</v>
      </c>
      <c r="S191">
        <v>0</v>
      </c>
      <c r="T191">
        <v>11</v>
      </c>
      <c r="U191">
        <v>13</v>
      </c>
      <c r="V191">
        <v>120</v>
      </c>
      <c r="W191">
        <v>10.5</v>
      </c>
      <c r="X191">
        <v>0</v>
      </c>
      <c r="Y191">
        <v>5</v>
      </c>
      <c r="Z191">
        <v>1</v>
      </c>
      <c r="AA191">
        <v>75</v>
      </c>
      <c r="AB191" t="s">
        <v>103</v>
      </c>
      <c r="AD191" t="s">
        <v>103</v>
      </c>
      <c r="AE191" t="s">
        <v>103</v>
      </c>
      <c r="AF191" t="s">
        <v>104</v>
      </c>
      <c r="AG191" t="s">
        <v>105</v>
      </c>
      <c r="AH191">
        <v>16</v>
      </c>
      <c r="AI191">
        <v>13</v>
      </c>
      <c r="AJ191">
        <v>13</v>
      </c>
      <c r="AK191">
        <v>7</v>
      </c>
      <c r="AL191">
        <v>0</v>
      </c>
      <c r="AM191">
        <v>0</v>
      </c>
      <c r="AN191">
        <v>0</v>
      </c>
      <c r="AO191">
        <v>0</v>
      </c>
      <c r="AP191" t="s">
        <v>106</v>
      </c>
      <c r="AQ191" t="s">
        <v>107</v>
      </c>
      <c r="AR191" t="s">
        <v>108</v>
      </c>
      <c r="AS191" t="s">
        <v>109</v>
      </c>
      <c r="AT191" t="s">
        <v>110</v>
      </c>
      <c r="AU191" t="s">
        <v>104</v>
      </c>
      <c r="AX191" t="s">
        <v>104</v>
      </c>
      <c r="AY191">
        <v>0</v>
      </c>
      <c r="AZ191">
        <v>0</v>
      </c>
      <c r="BA191">
        <v>4.75</v>
      </c>
      <c r="BC191">
        <v>0</v>
      </c>
      <c r="BD191">
        <v>0</v>
      </c>
      <c r="BE191" t="s">
        <v>136</v>
      </c>
      <c r="BI191" t="s">
        <v>112</v>
      </c>
      <c r="BJ191" t="s">
        <v>111</v>
      </c>
      <c r="BK191" t="s">
        <v>552</v>
      </c>
      <c r="BL191" t="str">
        <f>"https://www.hvlgroup.com/Products/Specs/"&amp;"H125701L-PB"</f>
        <v>https://www.hvlgroup.com/Products/Specs/H125701L-PB</v>
      </c>
      <c r="BM191" t="s">
        <v>559</v>
      </c>
      <c r="BN191" t="str">
        <f>"https://www.hvlgroup.com/Product/"&amp;"H125701L-PB"</f>
        <v>https://www.hvlgroup.com/Product/H125701L-PB</v>
      </c>
      <c r="BO191" t="s">
        <v>104</v>
      </c>
      <c r="BP191" t="s">
        <v>104</v>
      </c>
      <c r="BQ191" t="s">
        <v>232</v>
      </c>
      <c r="BR191" t="s">
        <v>116</v>
      </c>
      <c r="BS191" t="s">
        <v>560</v>
      </c>
      <c r="BT191">
        <v>10.130000000000001</v>
      </c>
      <c r="BV191" s="1">
        <v>42887</v>
      </c>
      <c r="BW191">
        <v>120</v>
      </c>
      <c r="BX191">
        <v>13</v>
      </c>
      <c r="BY191" t="s">
        <v>104</v>
      </c>
      <c r="BZ191">
        <v>0</v>
      </c>
      <c r="CA191">
        <v>0</v>
      </c>
      <c r="CB191">
        <v>0</v>
      </c>
      <c r="CC191">
        <v>0</v>
      </c>
      <c r="CD191">
        <v>1</v>
      </c>
      <c r="CE191">
        <v>77</v>
      </c>
      <c r="CF191" t="s">
        <v>90</v>
      </c>
      <c r="CI191" t="s">
        <v>111</v>
      </c>
      <c r="CJ191" t="s">
        <v>118</v>
      </c>
      <c r="CK191" t="s">
        <v>111</v>
      </c>
      <c r="CL191" t="s">
        <v>119</v>
      </c>
      <c r="CM191" t="s">
        <v>104</v>
      </c>
    </row>
    <row r="192" spans="1:91" x14ac:dyDescent="0.25">
      <c r="A192" t="s">
        <v>89</v>
      </c>
      <c r="B192" t="s">
        <v>90</v>
      </c>
      <c r="C192" t="s">
        <v>561</v>
      </c>
      <c r="D192" t="s">
        <v>558</v>
      </c>
      <c r="E192" s="4">
        <v>806134834180</v>
      </c>
      <c r="F192" t="s">
        <v>187</v>
      </c>
      <c r="G192" s="4">
        <v>115</v>
      </c>
      <c r="H192" s="4">
        <v>230</v>
      </c>
      <c r="I192" t="s">
        <v>135</v>
      </c>
      <c r="J192" t="s">
        <v>549</v>
      </c>
      <c r="K192" t="s">
        <v>96</v>
      </c>
      <c r="L192" t="s">
        <v>97</v>
      </c>
      <c r="M192" t="s">
        <v>98</v>
      </c>
      <c r="N192" t="s">
        <v>124</v>
      </c>
      <c r="O192" t="s">
        <v>100</v>
      </c>
      <c r="P192" t="s">
        <v>101</v>
      </c>
      <c r="Q192" t="s">
        <v>102</v>
      </c>
      <c r="R192">
        <v>0</v>
      </c>
      <c r="S192">
        <v>0</v>
      </c>
      <c r="T192">
        <v>11</v>
      </c>
      <c r="U192">
        <v>13</v>
      </c>
      <c r="V192">
        <v>120</v>
      </c>
      <c r="W192">
        <v>10.5</v>
      </c>
      <c r="X192">
        <v>0</v>
      </c>
      <c r="Y192">
        <v>5</v>
      </c>
      <c r="Z192">
        <v>1</v>
      </c>
      <c r="AA192">
        <v>75</v>
      </c>
      <c r="AB192" t="s">
        <v>103</v>
      </c>
      <c r="AD192" t="s">
        <v>103</v>
      </c>
      <c r="AE192" t="s">
        <v>103</v>
      </c>
      <c r="AF192" t="s">
        <v>104</v>
      </c>
      <c r="AG192" t="s">
        <v>105</v>
      </c>
      <c r="AH192">
        <v>16</v>
      </c>
      <c r="AI192">
        <v>13</v>
      </c>
      <c r="AJ192">
        <v>13</v>
      </c>
      <c r="AK192">
        <v>7</v>
      </c>
      <c r="AL192">
        <v>0</v>
      </c>
      <c r="AM192">
        <v>0</v>
      </c>
      <c r="AN192">
        <v>0</v>
      </c>
      <c r="AO192">
        <v>0</v>
      </c>
      <c r="AP192" t="s">
        <v>106</v>
      </c>
      <c r="AQ192" t="s">
        <v>107</v>
      </c>
      <c r="AR192" t="s">
        <v>108</v>
      </c>
      <c r="AS192" t="s">
        <v>109</v>
      </c>
      <c r="AT192" t="s">
        <v>110</v>
      </c>
      <c r="AU192" t="s">
        <v>104</v>
      </c>
      <c r="AX192" t="s">
        <v>104</v>
      </c>
      <c r="AY192">
        <v>0</v>
      </c>
      <c r="AZ192">
        <v>0</v>
      </c>
      <c r="BA192">
        <v>4.75</v>
      </c>
      <c r="BC192">
        <v>0</v>
      </c>
      <c r="BD192">
        <v>0</v>
      </c>
      <c r="BE192" t="s">
        <v>136</v>
      </c>
      <c r="BI192" t="s">
        <v>112</v>
      </c>
      <c r="BJ192" t="s">
        <v>111</v>
      </c>
      <c r="BK192" t="s">
        <v>125</v>
      </c>
      <c r="BL192" t="str">
        <f>"https://www.hvlgroup.com/Products/Specs/"&amp;"H125701L-PN"</f>
        <v>https://www.hvlgroup.com/Products/Specs/H125701L-PN</v>
      </c>
      <c r="BM192" t="s">
        <v>559</v>
      </c>
      <c r="BN192" t="str">
        <f>"https://www.hvlgroup.com/Product/"&amp;"H125701L-PN"</f>
        <v>https://www.hvlgroup.com/Product/H125701L-PN</v>
      </c>
      <c r="BO192" t="s">
        <v>104</v>
      </c>
      <c r="BP192" t="s">
        <v>104</v>
      </c>
      <c r="BQ192" t="s">
        <v>232</v>
      </c>
      <c r="BR192" t="s">
        <v>116</v>
      </c>
      <c r="BS192" t="s">
        <v>560</v>
      </c>
      <c r="BT192">
        <v>10.130000000000001</v>
      </c>
      <c r="BV192" s="1">
        <v>42887</v>
      </c>
      <c r="BW192">
        <v>120</v>
      </c>
      <c r="BX192">
        <v>13</v>
      </c>
      <c r="BY192" t="s">
        <v>104</v>
      </c>
      <c r="BZ192">
        <v>0</v>
      </c>
      <c r="CA192">
        <v>0</v>
      </c>
      <c r="CB192">
        <v>0</v>
      </c>
      <c r="CC192">
        <v>0</v>
      </c>
      <c r="CD192">
        <v>1</v>
      </c>
      <c r="CE192">
        <v>77</v>
      </c>
      <c r="CF192" t="s">
        <v>90</v>
      </c>
      <c r="CI192" t="s">
        <v>111</v>
      </c>
      <c r="CJ192" t="s">
        <v>118</v>
      </c>
      <c r="CK192" t="s">
        <v>111</v>
      </c>
      <c r="CL192" t="s">
        <v>119</v>
      </c>
      <c r="CM192" t="s">
        <v>104</v>
      </c>
    </row>
    <row r="193" spans="1:91" x14ac:dyDescent="0.25">
      <c r="A193" t="s">
        <v>89</v>
      </c>
      <c r="B193" t="s">
        <v>90</v>
      </c>
      <c r="C193" t="s">
        <v>562</v>
      </c>
      <c r="D193" t="s">
        <v>558</v>
      </c>
      <c r="E193" s="4">
        <v>806134834203</v>
      </c>
      <c r="F193" t="s">
        <v>187</v>
      </c>
      <c r="G193" s="4">
        <v>115</v>
      </c>
      <c r="H193" s="4">
        <v>230</v>
      </c>
      <c r="I193" t="s">
        <v>135</v>
      </c>
      <c r="J193" t="s">
        <v>549</v>
      </c>
      <c r="K193" t="s">
        <v>96</v>
      </c>
      <c r="L193" t="s">
        <v>97</v>
      </c>
      <c r="M193" t="s">
        <v>98</v>
      </c>
      <c r="N193" t="s">
        <v>151</v>
      </c>
      <c r="O193" t="s">
        <v>100</v>
      </c>
      <c r="P193" t="s">
        <v>101</v>
      </c>
      <c r="Q193" t="s">
        <v>102</v>
      </c>
      <c r="R193">
        <v>0</v>
      </c>
      <c r="S193">
        <v>0</v>
      </c>
      <c r="T193">
        <v>11</v>
      </c>
      <c r="U193">
        <v>13</v>
      </c>
      <c r="V193">
        <v>120</v>
      </c>
      <c r="W193">
        <v>10.5</v>
      </c>
      <c r="X193">
        <v>0</v>
      </c>
      <c r="Y193">
        <v>5</v>
      </c>
      <c r="Z193">
        <v>1</v>
      </c>
      <c r="AA193">
        <v>75</v>
      </c>
      <c r="AB193" t="s">
        <v>103</v>
      </c>
      <c r="AD193" t="s">
        <v>103</v>
      </c>
      <c r="AE193" t="s">
        <v>103</v>
      </c>
      <c r="AF193" t="s">
        <v>104</v>
      </c>
      <c r="AG193" t="s">
        <v>105</v>
      </c>
      <c r="AH193">
        <v>16</v>
      </c>
      <c r="AI193">
        <v>13</v>
      </c>
      <c r="AJ193">
        <v>13</v>
      </c>
      <c r="AK193">
        <v>7</v>
      </c>
      <c r="AL193">
        <v>0</v>
      </c>
      <c r="AM193">
        <v>0</v>
      </c>
      <c r="AN193">
        <v>0</v>
      </c>
      <c r="AO193">
        <v>0</v>
      </c>
      <c r="AP193" t="s">
        <v>106</v>
      </c>
      <c r="AQ193" t="s">
        <v>107</v>
      </c>
      <c r="AR193" t="s">
        <v>108</v>
      </c>
      <c r="AS193" t="s">
        <v>109</v>
      </c>
      <c r="AT193" t="s">
        <v>110</v>
      </c>
      <c r="AU193" t="s">
        <v>104</v>
      </c>
      <c r="AX193" t="s">
        <v>104</v>
      </c>
      <c r="AY193">
        <v>0</v>
      </c>
      <c r="AZ193">
        <v>0</v>
      </c>
      <c r="BA193">
        <v>4.75</v>
      </c>
      <c r="BC193">
        <v>0</v>
      </c>
      <c r="BD193">
        <v>0</v>
      </c>
      <c r="BE193" t="s">
        <v>136</v>
      </c>
      <c r="BI193" t="s">
        <v>112</v>
      </c>
      <c r="BJ193" t="s">
        <v>111</v>
      </c>
      <c r="BK193" t="s">
        <v>152</v>
      </c>
      <c r="BL193" t="str">
        <f>"https://www.hvlgroup.com/Products/Specs/"&amp;"H125701L-POC"</f>
        <v>https://www.hvlgroup.com/Products/Specs/H125701L-POC</v>
      </c>
      <c r="BM193" t="s">
        <v>559</v>
      </c>
      <c r="BN193" t="str">
        <f>"https://www.hvlgroup.com/Product/"&amp;"H125701L-POC"</f>
        <v>https://www.hvlgroup.com/Product/H125701L-POC</v>
      </c>
      <c r="BO193" t="s">
        <v>104</v>
      </c>
      <c r="BP193" t="s">
        <v>104</v>
      </c>
      <c r="BQ193" t="s">
        <v>232</v>
      </c>
      <c r="BR193" t="s">
        <v>116</v>
      </c>
      <c r="BS193" t="s">
        <v>560</v>
      </c>
      <c r="BT193">
        <v>10.130000000000001</v>
      </c>
      <c r="BV193" s="1">
        <v>42887</v>
      </c>
      <c r="BW193">
        <v>120</v>
      </c>
      <c r="BX193">
        <v>13</v>
      </c>
      <c r="BY193" t="s">
        <v>104</v>
      </c>
      <c r="BZ193">
        <v>0</v>
      </c>
      <c r="CA193">
        <v>0</v>
      </c>
      <c r="CB193">
        <v>0</v>
      </c>
      <c r="CC193">
        <v>0</v>
      </c>
      <c r="CD193">
        <v>1</v>
      </c>
      <c r="CE193">
        <v>77</v>
      </c>
      <c r="CF193" t="s">
        <v>90</v>
      </c>
      <c r="CI193" t="s">
        <v>111</v>
      </c>
      <c r="CJ193" t="s">
        <v>118</v>
      </c>
      <c r="CK193" t="s">
        <v>111</v>
      </c>
      <c r="CL193" t="s">
        <v>119</v>
      </c>
      <c r="CM193" t="s">
        <v>104</v>
      </c>
    </row>
    <row r="194" spans="1:91" x14ac:dyDescent="0.25">
      <c r="A194" t="s">
        <v>89</v>
      </c>
      <c r="B194" t="s">
        <v>90</v>
      </c>
      <c r="C194" t="s">
        <v>563</v>
      </c>
      <c r="D194" t="s">
        <v>564</v>
      </c>
      <c r="E194" s="4">
        <v>806134834166</v>
      </c>
      <c r="F194" t="s">
        <v>192</v>
      </c>
      <c r="G194" s="4">
        <v>86</v>
      </c>
      <c r="H194" s="4">
        <v>172</v>
      </c>
      <c r="I194" t="s">
        <v>135</v>
      </c>
      <c r="J194" t="s">
        <v>549</v>
      </c>
      <c r="K194" t="s">
        <v>96</v>
      </c>
      <c r="L194" t="s">
        <v>97</v>
      </c>
      <c r="M194" t="s">
        <v>98</v>
      </c>
      <c r="N194" t="s">
        <v>550</v>
      </c>
      <c r="O194" t="s">
        <v>100</v>
      </c>
      <c r="P194" t="s">
        <v>101</v>
      </c>
      <c r="Q194" t="s">
        <v>102</v>
      </c>
      <c r="R194">
        <v>0</v>
      </c>
      <c r="S194">
        <v>0</v>
      </c>
      <c r="T194">
        <v>8</v>
      </c>
      <c r="U194">
        <v>11.5</v>
      </c>
      <c r="V194">
        <v>99.5</v>
      </c>
      <c r="W194">
        <v>7.5</v>
      </c>
      <c r="X194">
        <v>0</v>
      </c>
      <c r="Y194">
        <v>4</v>
      </c>
      <c r="Z194">
        <v>1</v>
      </c>
      <c r="AA194">
        <v>60</v>
      </c>
      <c r="AB194" t="s">
        <v>103</v>
      </c>
      <c r="AD194" t="s">
        <v>103</v>
      </c>
      <c r="AE194" t="s">
        <v>103</v>
      </c>
      <c r="AF194" t="s">
        <v>104</v>
      </c>
      <c r="AG194" t="s">
        <v>105</v>
      </c>
      <c r="AH194">
        <v>14</v>
      </c>
      <c r="AI194">
        <v>10</v>
      </c>
      <c r="AJ194">
        <v>10</v>
      </c>
      <c r="AK194">
        <v>6</v>
      </c>
      <c r="AL194">
        <v>0</v>
      </c>
      <c r="AM194">
        <v>0</v>
      </c>
      <c r="AN194">
        <v>0</v>
      </c>
      <c r="AO194">
        <v>0</v>
      </c>
      <c r="AP194" t="s">
        <v>106</v>
      </c>
      <c r="AQ194" t="s">
        <v>107</v>
      </c>
      <c r="AR194" t="s">
        <v>108</v>
      </c>
      <c r="AS194" t="s">
        <v>109</v>
      </c>
      <c r="AT194" t="s">
        <v>110</v>
      </c>
      <c r="AU194" t="s">
        <v>104</v>
      </c>
      <c r="AX194" t="s">
        <v>104</v>
      </c>
      <c r="AY194">
        <v>0</v>
      </c>
      <c r="AZ194">
        <v>0</v>
      </c>
      <c r="BA194">
        <v>4.5</v>
      </c>
      <c r="BC194">
        <v>0</v>
      </c>
      <c r="BD194">
        <v>81</v>
      </c>
      <c r="BE194" t="s">
        <v>136</v>
      </c>
      <c r="BI194" t="s">
        <v>112</v>
      </c>
      <c r="BJ194" t="s">
        <v>111</v>
      </c>
      <c r="BK194" t="s">
        <v>552</v>
      </c>
      <c r="BL194" t="str">
        <f>"https://www.hvlgroup.com/Products/Specs/"&amp;"H125701S-PB"</f>
        <v>https://www.hvlgroup.com/Products/Specs/H125701S-PB</v>
      </c>
      <c r="BM194" t="s">
        <v>559</v>
      </c>
      <c r="BN194" t="str">
        <f>"https://www.hvlgroup.com/Product/"&amp;"H125701S-PB"</f>
        <v>https://www.hvlgroup.com/Product/H125701S-PB</v>
      </c>
      <c r="BO194" t="s">
        <v>104</v>
      </c>
      <c r="BP194" t="s">
        <v>104</v>
      </c>
      <c r="BQ194" t="s">
        <v>232</v>
      </c>
      <c r="BR194" t="s">
        <v>116</v>
      </c>
      <c r="BS194" t="s">
        <v>565</v>
      </c>
      <c r="BT194">
        <v>6.8</v>
      </c>
      <c r="BV194" s="1">
        <v>42887</v>
      </c>
      <c r="BW194">
        <v>99.5</v>
      </c>
      <c r="BX194">
        <v>11.5</v>
      </c>
      <c r="BY194" t="s">
        <v>104</v>
      </c>
      <c r="BZ194">
        <v>0</v>
      </c>
      <c r="CA194">
        <v>0</v>
      </c>
      <c r="CB194">
        <v>0</v>
      </c>
      <c r="CC194">
        <v>0</v>
      </c>
      <c r="CD194">
        <v>1</v>
      </c>
      <c r="CE194">
        <v>77</v>
      </c>
      <c r="CF194" t="s">
        <v>90</v>
      </c>
      <c r="CI194" t="s">
        <v>111</v>
      </c>
      <c r="CJ194" t="s">
        <v>118</v>
      </c>
      <c r="CK194" t="s">
        <v>111</v>
      </c>
      <c r="CL194" t="s">
        <v>119</v>
      </c>
      <c r="CM194" t="s">
        <v>104</v>
      </c>
    </row>
    <row r="195" spans="1:91" x14ac:dyDescent="0.25">
      <c r="A195" t="s">
        <v>89</v>
      </c>
      <c r="B195" t="s">
        <v>90</v>
      </c>
      <c r="C195" t="s">
        <v>566</v>
      </c>
      <c r="D195" t="s">
        <v>564</v>
      </c>
      <c r="E195" s="4">
        <v>806134834159</v>
      </c>
      <c r="F195" t="s">
        <v>192</v>
      </c>
      <c r="G195" s="4">
        <v>86</v>
      </c>
      <c r="H195" s="4">
        <v>172</v>
      </c>
      <c r="I195" t="s">
        <v>135</v>
      </c>
      <c r="J195" t="s">
        <v>549</v>
      </c>
      <c r="K195" t="s">
        <v>96</v>
      </c>
      <c r="L195" t="s">
        <v>97</v>
      </c>
      <c r="M195" t="s">
        <v>98</v>
      </c>
      <c r="N195" t="s">
        <v>124</v>
      </c>
      <c r="O195" t="s">
        <v>100</v>
      </c>
      <c r="P195" t="s">
        <v>101</v>
      </c>
      <c r="Q195" t="s">
        <v>102</v>
      </c>
      <c r="R195">
        <v>0</v>
      </c>
      <c r="S195">
        <v>0</v>
      </c>
      <c r="T195">
        <v>8</v>
      </c>
      <c r="U195">
        <v>11.5</v>
      </c>
      <c r="V195">
        <v>99.5</v>
      </c>
      <c r="W195">
        <v>7.5</v>
      </c>
      <c r="X195">
        <v>0</v>
      </c>
      <c r="Y195">
        <v>4</v>
      </c>
      <c r="Z195">
        <v>1</v>
      </c>
      <c r="AA195">
        <v>60</v>
      </c>
      <c r="AB195" t="s">
        <v>103</v>
      </c>
      <c r="AD195" t="s">
        <v>103</v>
      </c>
      <c r="AE195" t="s">
        <v>103</v>
      </c>
      <c r="AF195" t="s">
        <v>104</v>
      </c>
      <c r="AG195" t="s">
        <v>105</v>
      </c>
      <c r="AH195">
        <v>14</v>
      </c>
      <c r="AI195">
        <v>10</v>
      </c>
      <c r="AJ195">
        <v>10</v>
      </c>
      <c r="AK195">
        <v>6</v>
      </c>
      <c r="AL195">
        <v>0</v>
      </c>
      <c r="AM195">
        <v>0</v>
      </c>
      <c r="AN195">
        <v>0</v>
      </c>
      <c r="AO195">
        <v>0</v>
      </c>
      <c r="AP195" t="s">
        <v>106</v>
      </c>
      <c r="AQ195" t="s">
        <v>107</v>
      </c>
      <c r="AR195" t="s">
        <v>108</v>
      </c>
      <c r="AS195" t="s">
        <v>109</v>
      </c>
      <c r="AT195" t="s">
        <v>110</v>
      </c>
      <c r="AU195" t="s">
        <v>104</v>
      </c>
      <c r="AX195" t="s">
        <v>104</v>
      </c>
      <c r="AY195">
        <v>0</v>
      </c>
      <c r="AZ195">
        <v>0</v>
      </c>
      <c r="BA195">
        <v>4.5</v>
      </c>
      <c r="BC195">
        <v>0</v>
      </c>
      <c r="BD195">
        <v>81</v>
      </c>
      <c r="BE195" t="s">
        <v>136</v>
      </c>
      <c r="BI195" t="s">
        <v>112</v>
      </c>
      <c r="BJ195" t="s">
        <v>111</v>
      </c>
      <c r="BK195" t="s">
        <v>125</v>
      </c>
      <c r="BL195" t="str">
        <f>"https://www.hvlgroup.com/Products/Specs/"&amp;"H125701S-PN"</f>
        <v>https://www.hvlgroup.com/Products/Specs/H125701S-PN</v>
      </c>
      <c r="BM195" t="s">
        <v>559</v>
      </c>
      <c r="BN195" t="str">
        <f>"https://www.hvlgroup.com/Product/"&amp;"H125701S-PN"</f>
        <v>https://www.hvlgroup.com/Product/H125701S-PN</v>
      </c>
      <c r="BO195" t="s">
        <v>104</v>
      </c>
      <c r="BP195" t="s">
        <v>104</v>
      </c>
      <c r="BQ195" t="s">
        <v>232</v>
      </c>
      <c r="BR195" t="s">
        <v>116</v>
      </c>
      <c r="BS195" t="s">
        <v>565</v>
      </c>
      <c r="BT195">
        <v>6.8</v>
      </c>
      <c r="BV195" s="1">
        <v>42887</v>
      </c>
      <c r="BW195">
        <v>99.5</v>
      </c>
      <c r="BX195">
        <v>11.5</v>
      </c>
      <c r="BY195" t="s">
        <v>104</v>
      </c>
      <c r="BZ195">
        <v>0</v>
      </c>
      <c r="CA195">
        <v>0</v>
      </c>
      <c r="CB195">
        <v>0</v>
      </c>
      <c r="CC195">
        <v>0</v>
      </c>
      <c r="CD195">
        <v>1</v>
      </c>
      <c r="CE195">
        <v>77</v>
      </c>
      <c r="CF195" t="s">
        <v>90</v>
      </c>
      <c r="CI195" t="s">
        <v>111</v>
      </c>
      <c r="CJ195" t="s">
        <v>118</v>
      </c>
      <c r="CK195" t="s">
        <v>111</v>
      </c>
      <c r="CL195" t="s">
        <v>119</v>
      </c>
      <c r="CM195" t="s">
        <v>104</v>
      </c>
    </row>
    <row r="196" spans="1:91" x14ac:dyDescent="0.25">
      <c r="A196" t="s">
        <v>89</v>
      </c>
      <c r="B196" t="s">
        <v>90</v>
      </c>
      <c r="C196" t="s">
        <v>567</v>
      </c>
      <c r="D196" t="s">
        <v>564</v>
      </c>
      <c r="E196" s="4">
        <v>806134834173</v>
      </c>
      <c r="F196" t="s">
        <v>192</v>
      </c>
      <c r="G196" s="4">
        <v>86</v>
      </c>
      <c r="H196" s="4">
        <v>172</v>
      </c>
      <c r="I196" t="s">
        <v>135</v>
      </c>
      <c r="J196" t="s">
        <v>549</v>
      </c>
      <c r="K196" t="s">
        <v>96</v>
      </c>
      <c r="L196" t="s">
        <v>97</v>
      </c>
      <c r="M196" t="s">
        <v>98</v>
      </c>
      <c r="N196" t="s">
        <v>151</v>
      </c>
      <c r="O196" t="s">
        <v>100</v>
      </c>
      <c r="P196" t="s">
        <v>101</v>
      </c>
      <c r="Q196" t="s">
        <v>102</v>
      </c>
      <c r="R196">
        <v>0</v>
      </c>
      <c r="S196">
        <v>0</v>
      </c>
      <c r="T196">
        <v>8</v>
      </c>
      <c r="U196">
        <v>11.5</v>
      </c>
      <c r="V196">
        <v>99.5</v>
      </c>
      <c r="W196">
        <v>7.5</v>
      </c>
      <c r="X196">
        <v>0</v>
      </c>
      <c r="Y196">
        <v>4</v>
      </c>
      <c r="Z196">
        <v>1</v>
      </c>
      <c r="AA196">
        <v>60</v>
      </c>
      <c r="AB196" t="s">
        <v>103</v>
      </c>
      <c r="AD196" t="s">
        <v>103</v>
      </c>
      <c r="AE196" t="s">
        <v>103</v>
      </c>
      <c r="AF196" t="s">
        <v>104</v>
      </c>
      <c r="AG196" t="s">
        <v>105</v>
      </c>
      <c r="AH196">
        <v>14</v>
      </c>
      <c r="AI196">
        <v>10</v>
      </c>
      <c r="AJ196">
        <v>10</v>
      </c>
      <c r="AK196">
        <v>6</v>
      </c>
      <c r="AL196">
        <v>0</v>
      </c>
      <c r="AM196">
        <v>0</v>
      </c>
      <c r="AN196">
        <v>0</v>
      </c>
      <c r="AO196">
        <v>0</v>
      </c>
      <c r="AP196" t="s">
        <v>106</v>
      </c>
      <c r="AQ196" t="s">
        <v>107</v>
      </c>
      <c r="AR196" t="s">
        <v>108</v>
      </c>
      <c r="AS196" t="s">
        <v>109</v>
      </c>
      <c r="AT196" t="s">
        <v>110</v>
      </c>
      <c r="AU196" t="s">
        <v>104</v>
      </c>
      <c r="AX196" t="s">
        <v>104</v>
      </c>
      <c r="AY196">
        <v>0</v>
      </c>
      <c r="AZ196">
        <v>0</v>
      </c>
      <c r="BA196">
        <v>4.5</v>
      </c>
      <c r="BC196">
        <v>0</v>
      </c>
      <c r="BD196">
        <v>81</v>
      </c>
      <c r="BE196" t="s">
        <v>136</v>
      </c>
      <c r="BI196" t="s">
        <v>112</v>
      </c>
      <c r="BJ196" t="s">
        <v>111</v>
      </c>
      <c r="BK196" t="s">
        <v>152</v>
      </c>
      <c r="BL196" t="str">
        <f>"https://www.hvlgroup.com/Products/Specs/"&amp;"H125701S-POC"</f>
        <v>https://www.hvlgroup.com/Products/Specs/H125701S-POC</v>
      </c>
      <c r="BM196" t="s">
        <v>559</v>
      </c>
      <c r="BN196" t="str">
        <f>"https://www.hvlgroup.com/Product/"&amp;"H125701S-POC"</f>
        <v>https://www.hvlgroup.com/Product/H125701S-POC</v>
      </c>
      <c r="BO196" t="s">
        <v>104</v>
      </c>
      <c r="BP196" t="s">
        <v>104</v>
      </c>
      <c r="BQ196" t="s">
        <v>232</v>
      </c>
      <c r="BR196" t="s">
        <v>116</v>
      </c>
      <c r="BS196" t="s">
        <v>565</v>
      </c>
      <c r="BT196">
        <v>6.8</v>
      </c>
      <c r="BV196" s="1">
        <v>42887</v>
      </c>
      <c r="BW196">
        <v>99.5</v>
      </c>
      <c r="BX196">
        <v>11.5</v>
      </c>
      <c r="BY196" t="s">
        <v>104</v>
      </c>
      <c r="BZ196">
        <v>0</v>
      </c>
      <c r="CA196">
        <v>0</v>
      </c>
      <c r="CB196">
        <v>0</v>
      </c>
      <c r="CC196">
        <v>0</v>
      </c>
      <c r="CD196">
        <v>1</v>
      </c>
      <c r="CE196">
        <v>77</v>
      </c>
      <c r="CF196" t="s">
        <v>90</v>
      </c>
      <c r="CI196" t="s">
        <v>111</v>
      </c>
      <c r="CJ196" t="s">
        <v>118</v>
      </c>
      <c r="CK196" t="s">
        <v>111</v>
      </c>
      <c r="CL196" t="s">
        <v>119</v>
      </c>
      <c r="CM196" t="s">
        <v>104</v>
      </c>
    </row>
    <row r="197" spans="1:91" x14ac:dyDescent="0.25">
      <c r="A197" t="s">
        <v>89</v>
      </c>
      <c r="B197" t="s">
        <v>90</v>
      </c>
      <c r="C197" t="s">
        <v>568</v>
      </c>
      <c r="D197" t="s">
        <v>569</v>
      </c>
      <c r="E197" s="4">
        <v>806134840174</v>
      </c>
      <c r="F197" t="s">
        <v>93</v>
      </c>
      <c r="G197" s="4">
        <v>108</v>
      </c>
      <c r="H197" s="4">
        <v>216</v>
      </c>
      <c r="I197" t="s">
        <v>94</v>
      </c>
      <c r="J197" t="s">
        <v>570</v>
      </c>
      <c r="K197" t="s">
        <v>96</v>
      </c>
      <c r="L197" t="s">
        <v>97</v>
      </c>
      <c r="M197" t="s">
        <v>98</v>
      </c>
      <c r="N197" t="s">
        <v>550</v>
      </c>
      <c r="O197" t="s">
        <v>100</v>
      </c>
      <c r="P197" t="s">
        <v>161</v>
      </c>
      <c r="Q197" t="s">
        <v>162</v>
      </c>
      <c r="R197">
        <v>0</v>
      </c>
      <c r="S197">
        <v>4.5</v>
      </c>
      <c r="T197">
        <v>15</v>
      </c>
      <c r="U197">
        <v>0</v>
      </c>
      <c r="V197">
        <v>0</v>
      </c>
      <c r="W197">
        <v>0</v>
      </c>
      <c r="X197">
        <v>6.5</v>
      </c>
      <c r="Y197">
        <v>2</v>
      </c>
      <c r="Z197">
        <v>1</v>
      </c>
      <c r="AA197">
        <v>4</v>
      </c>
      <c r="AB197" t="s">
        <v>144</v>
      </c>
      <c r="AD197" t="s">
        <v>144</v>
      </c>
      <c r="AE197" t="s">
        <v>144</v>
      </c>
      <c r="AF197" t="s">
        <v>111</v>
      </c>
      <c r="AG197" t="s">
        <v>105</v>
      </c>
      <c r="AH197">
        <v>15</v>
      </c>
      <c r="AI197">
        <v>13</v>
      </c>
      <c r="AJ197">
        <v>8</v>
      </c>
      <c r="AK197">
        <v>4</v>
      </c>
      <c r="AL197">
        <v>0</v>
      </c>
      <c r="AM197">
        <v>0</v>
      </c>
      <c r="AN197">
        <v>0</v>
      </c>
      <c r="AO197">
        <v>0</v>
      </c>
      <c r="AP197" t="s">
        <v>106</v>
      </c>
      <c r="AQ197" t="s">
        <v>107</v>
      </c>
      <c r="AR197" t="s">
        <v>108</v>
      </c>
      <c r="AS197" t="s">
        <v>109</v>
      </c>
      <c r="AT197" t="s">
        <v>110</v>
      </c>
      <c r="AU197" t="s">
        <v>111</v>
      </c>
      <c r="AV197" t="s">
        <v>112</v>
      </c>
      <c r="AW197" t="s">
        <v>112</v>
      </c>
      <c r="AX197" t="s">
        <v>104</v>
      </c>
      <c r="AY197">
        <v>0</v>
      </c>
      <c r="AZ197">
        <v>0</v>
      </c>
      <c r="BA197">
        <v>4.5</v>
      </c>
      <c r="BC197">
        <v>0</v>
      </c>
      <c r="BD197">
        <v>12</v>
      </c>
      <c r="BI197" t="s">
        <v>145</v>
      </c>
      <c r="BJ197" t="s">
        <v>111</v>
      </c>
      <c r="BK197" t="s">
        <v>552</v>
      </c>
      <c r="BL197" t="str">
        <f>"https://www.hvlgroup.com/Products/Specs/"&amp;"H126101-PB"</f>
        <v>https://www.hvlgroup.com/Products/Specs/H126101-PB</v>
      </c>
      <c r="BM197" t="s">
        <v>571</v>
      </c>
      <c r="BN197" t="str">
        <f>"https://www.hvlgroup.com/Product/"&amp;"H126101-PB"</f>
        <v>https://www.hvlgroup.com/Product/H126101-PB</v>
      </c>
      <c r="BO197" t="s">
        <v>104</v>
      </c>
      <c r="BP197" t="s">
        <v>104</v>
      </c>
      <c r="BQ197" t="s">
        <v>232</v>
      </c>
      <c r="BR197" t="s">
        <v>116</v>
      </c>
      <c r="BS197" t="s">
        <v>572</v>
      </c>
      <c r="BT197">
        <v>3.75</v>
      </c>
      <c r="BV197" s="1">
        <v>42887</v>
      </c>
      <c r="BW197">
        <v>0</v>
      </c>
      <c r="BX197">
        <v>0</v>
      </c>
      <c r="BY197" t="s">
        <v>104</v>
      </c>
      <c r="BZ197">
        <v>0</v>
      </c>
      <c r="CA197">
        <v>0</v>
      </c>
      <c r="CB197">
        <v>0</v>
      </c>
      <c r="CC197">
        <v>0</v>
      </c>
      <c r="CD197">
        <v>1</v>
      </c>
      <c r="CE197">
        <v>113</v>
      </c>
      <c r="CF197" t="s">
        <v>90</v>
      </c>
      <c r="CI197" t="s">
        <v>111</v>
      </c>
      <c r="CJ197" t="s">
        <v>118</v>
      </c>
      <c r="CK197" t="s">
        <v>111</v>
      </c>
      <c r="CL197" t="s">
        <v>119</v>
      </c>
      <c r="CM197" t="s">
        <v>104</v>
      </c>
    </row>
    <row r="198" spans="1:91" x14ac:dyDescent="0.25">
      <c r="A198" t="s">
        <v>89</v>
      </c>
      <c r="B198" t="s">
        <v>90</v>
      </c>
      <c r="C198" t="s">
        <v>573</v>
      </c>
      <c r="D198" t="s">
        <v>569</v>
      </c>
      <c r="E198" s="4">
        <v>806134840181</v>
      </c>
      <c r="F198" t="s">
        <v>93</v>
      </c>
      <c r="G198" s="4">
        <v>108</v>
      </c>
      <c r="H198" s="4">
        <v>216</v>
      </c>
      <c r="I198" t="s">
        <v>94</v>
      </c>
      <c r="J198" t="s">
        <v>570</v>
      </c>
      <c r="K198" t="s">
        <v>96</v>
      </c>
      <c r="L198" t="s">
        <v>97</v>
      </c>
      <c r="M198" t="s">
        <v>98</v>
      </c>
      <c r="N198" t="s">
        <v>124</v>
      </c>
      <c r="O198" t="s">
        <v>100</v>
      </c>
      <c r="P198" t="s">
        <v>161</v>
      </c>
      <c r="Q198" t="s">
        <v>162</v>
      </c>
      <c r="R198">
        <v>0</v>
      </c>
      <c r="S198">
        <v>4.5</v>
      </c>
      <c r="T198">
        <v>15</v>
      </c>
      <c r="U198">
        <v>0</v>
      </c>
      <c r="V198">
        <v>0</v>
      </c>
      <c r="W198">
        <v>0</v>
      </c>
      <c r="X198">
        <v>6.5</v>
      </c>
      <c r="Y198">
        <v>2</v>
      </c>
      <c r="Z198">
        <v>1</v>
      </c>
      <c r="AA198">
        <v>4</v>
      </c>
      <c r="AB198" t="s">
        <v>144</v>
      </c>
      <c r="AD198" t="s">
        <v>144</v>
      </c>
      <c r="AE198" t="s">
        <v>144</v>
      </c>
      <c r="AF198" t="s">
        <v>111</v>
      </c>
      <c r="AG198" t="s">
        <v>105</v>
      </c>
      <c r="AH198">
        <v>15</v>
      </c>
      <c r="AI198">
        <v>13</v>
      </c>
      <c r="AJ198">
        <v>8</v>
      </c>
      <c r="AK198">
        <v>4</v>
      </c>
      <c r="AL198">
        <v>0</v>
      </c>
      <c r="AM198">
        <v>0</v>
      </c>
      <c r="AN198">
        <v>0</v>
      </c>
      <c r="AO198">
        <v>0</v>
      </c>
      <c r="AP198" t="s">
        <v>106</v>
      </c>
      <c r="AQ198" t="s">
        <v>107</v>
      </c>
      <c r="AR198" t="s">
        <v>108</v>
      </c>
      <c r="AS198" t="s">
        <v>109</v>
      </c>
      <c r="AT198" t="s">
        <v>110</v>
      </c>
      <c r="AU198" t="s">
        <v>111</v>
      </c>
      <c r="AV198" t="s">
        <v>112</v>
      </c>
      <c r="AW198" t="s">
        <v>112</v>
      </c>
      <c r="AX198" t="s">
        <v>104</v>
      </c>
      <c r="AY198">
        <v>0</v>
      </c>
      <c r="AZ198">
        <v>0</v>
      </c>
      <c r="BA198">
        <v>4.5</v>
      </c>
      <c r="BC198">
        <v>0</v>
      </c>
      <c r="BD198">
        <v>12</v>
      </c>
      <c r="BI198" t="s">
        <v>145</v>
      </c>
      <c r="BJ198" t="s">
        <v>111</v>
      </c>
      <c r="BK198" t="s">
        <v>125</v>
      </c>
      <c r="BL198" t="str">
        <f>"https://www.hvlgroup.com/Products/Specs/"&amp;"H126101-PN"</f>
        <v>https://www.hvlgroup.com/Products/Specs/H126101-PN</v>
      </c>
      <c r="BM198" t="s">
        <v>571</v>
      </c>
      <c r="BN198" t="str">
        <f>"https://www.hvlgroup.com/Product/"&amp;"H126101-PN"</f>
        <v>https://www.hvlgroup.com/Product/H126101-PN</v>
      </c>
      <c r="BO198" t="s">
        <v>104</v>
      </c>
      <c r="BP198" t="s">
        <v>104</v>
      </c>
      <c r="BQ198" t="s">
        <v>232</v>
      </c>
      <c r="BR198" t="s">
        <v>116</v>
      </c>
      <c r="BS198" t="s">
        <v>572</v>
      </c>
      <c r="BT198">
        <v>3.75</v>
      </c>
      <c r="BV198" s="1">
        <v>42887</v>
      </c>
      <c r="BW198">
        <v>0</v>
      </c>
      <c r="BX198">
        <v>0</v>
      </c>
      <c r="BY198" t="s">
        <v>104</v>
      </c>
      <c r="BZ198">
        <v>0</v>
      </c>
      <c r="CA198">
        <v>0</v>
      </c>
      <c r="CB198">
        <v>0</v>
      </c>
      <c r="CC198">
        <v>0</v>
      </c>
      <c r="CD198">
        <v>1</v>
      </c>
      <c r="CE198">
        <v>113</v>
      </c>
      <c r="CF198" t="s">
        <v>90</v>
      </c>
      <c r="CI198" t="s">
        <v>111</v>
      </c>
      <c r="CJ198" t="s">
        <v>118</v>
      </c>
      <c r="CK198" t="s">
        <v>111</v>
      </c>
      <c r="CL198" t="s">
        <v>119</v>
      </c>
      <c r="CM198" t="s">
        <v>104</v>
      </c>
    </row>
    <row r="199" spans="1:91" x14ac:dyDescent="0.25">
      <c r="A199" t="s">
        <v>89</v>
      </c>
      <c r="B199" t="s">
        <v>90</v>
      </c>
      <c r="C199" t="s">
        <v>574</v>
      </c>
      <c r="D199" t="s">
        <v>575</v>
      </c>
      <c r="E199" s="4">
        <v>806134840198</v>
      </c>
      <c r="F199" t="s">
        <v>134</v>
      </c>
      <c r="G199" s="4">
        <v>115</v>
      </c>
      <c r="H199" s="4">
        <v>230</v>
      </c>
      <c r="I199" t="s">
        <v>135</v>
      </c>
      <c r="J199" t="s">
        <v>570</v>
      </c>
      <c r="K199" t="s">
        <v>96</v>
      </c>
      <c r="L199" t="s">
        <v>97</v>
      </c>
      <c r="M199" t="s">
        <v>98</v>
      </c>
      <c r="N199" t="s">
        <v>550</v>
      </c>
      <c r="O199" t="s">
        <v>100</v>
      </c>
      <c r="P199" t="s">
        <v>161</v>
      </c>
      <c r="Q199" t="s">
        <v>162</v>
      </c>
      <c r="R199">
        <v>0</v>
      </c>
      <c r="S199">
        <v>0</v>
      </c>
      <c r="T199">
        <v>11.25</v>
      </c>
      <c r="U199">
        <v>13.25</v>
      </c>
      <c r="V199">
        <v>120.5</v>
      </c>
      <c r="W199">
        <v>4.75</v>
      </c>
      <c r="X199">
        <v>0</v>
      </c>
      <c r="Y199">
        <v>2</v>
      </c>
      <c r="Z199">
        <v>1</v>
      </c>
      <c r="AA199">
        <v>4</v>
      </c>
      <c r="AB199" t="s">
        <v>144</v>
      </c>
      <c r="AD199" t="s">
        <v>144</v>
      </c>
      <c r="AE199" t="s">
        <v>144</v>
      </c>
      <c r="AF199" t="s">
        <v>111</v>
      </c>
      <c r="AG199" t="s">
        <v>105</v>
      </c>
      <c r="AH199">
        <v>17</v>
      </c>
      <c r="AI199">
        <v>9</v>
      </c>
      <c r="AJ199">
        <v>8</v>
      </c>
      <c r="AK199">
        <v>4</v>
      </c>
      <c r="AL199">
        <v>0</v>
      </c>
      <c r="AM199">
        <v>0</v>
      </c>
      <c r="AN199">
        <v>0</v>
      </c>
      <c r="AO199">
        <v>0</v>
      </c>
      <c r="AP199" t="s">
        <v>106</v>
      </c>
      <c r="AQ199" t="s">
        <v>107</v>
      </c>
      <c r="AR199" t="s">
        <v>108</v>
      </c>
      <c r="AS199" t="s">
        <v>109</v>
      </c>
      <c r="AT199" t="s">
        <v>110</v>
      </c>
      <c r="AU199" t="s">
        <v>104</v>
      </c>
      <c r="AX199" t="s">
        <v>104</v>
      </c>
      <c r="AY199">
        <v>0</v>
      </c>
      <c r="AZ199">
        <v>0</v>
      </c>
      <c r="BA199">
        <v>4.75</v>
      </c>
      <c r="BC199">
        <v>0</v>
      </c>
      <c r="BD199">
        <v>0</v>
      </c>
      <c r="BE199" t="s">
        <v>136</v>
      </c>
      <c r="BI199" t="s">
        <v>145</v>
      </c>
      <c r="BJ199" t="s">
        <v>111</v>
      </c>
      <c r="BK199" t="s">
        <v>552</v>
      </c>
      <c r="BL199" t="str">
        <f>"https://www.hvlgroup.com/Products/Specs/"&amp;"H126701-PB"</f>
        <v>https://www.hvlgroup.com/Products/Specs/H126701-PB</v>
      </c>
      <c r="BM199" t="s">
        <v>576</v>
      </c>
      <c r="BN199" t="str">
        <f>"https://www.hvlgroup.com/Product/"&amp;"H126701-PB"</f>
        <v>https://www.hvlgroup.com/Product/H126701-PB</v>
      </c>
      <c r="BO199" t="s">
        <v>104</v>
      </c>
      <c r="BP199" t="s">
        <v>104</v>
      </c>
      <c r="BQ199" t="s">
        <v>232</v>
      </c>
      <c r="BR199" t="s">
        <v>116</v>
      </c>
      <c r="BS199" t="s">
        <v>577</v>
      </c>
      <c r="BT199">
        <v>3.54</v>
      </c>
      <c r="BV199" s="1">
        <v>42887</v>
      </c>
      <c r="BW199">
        <v>120.5</v>
      </c>
      <c r="BX199">
        <v>13.25</v>
      </c>
      <c r="BY199" t="s">
        <v>104</v>
      </c>
      <c r="BZ199">
        <v>0</v>
      </c>
      <c r="CA199">
        <v>0</v>
      </c>
      <c r="CB199">
        <v>0</v>
      </c>
      <c r="CC199">
        <v>0</v>
      </c>
      <c r="CD199">
        <v>1</v>
      </c>
      <c r="CE199">
        <v>48</v>
      </c>
      <c r="CF199" t="s">
        <v>90</v>
      </c>
      <c r="CI199" t="s">
        <v>111</v>
      </c>
      <c r="CJ199" t="s">
        <v>118</v>
      </c>
      <c r="CK199" t="s">
        <v>111</v>
      </c>
      <c r="CL199" t="s">
        <v>119</v>
      </c>
      <c r="CM199" t="s">
        <v>104</v>
      </c>
    </row>
    <row r="200" spans="1:91" x14ac:dyDescent="0.25">
      <c r="A200" t="s">
        <v>89</v>
      </c>
      <c r="B200" t="s">
        <v>90</v>
      </c>
      <c r="C200" t="s">
        <v>578</v>
      </c>
      <c r="D200" t="s">
        <v>575</v>
      </c>
      <c r="E200" s="4">
        <v>806134840204</v>
      </c>
      <c r="F200" t="s">
        <v>134</v>
      </c>
      <c r="G200" s="4">
        <v>115</v>
      </c>
      <c r="H200" s="4">
        <v>230</v>
      </c>
      <c r="I200" t="s">
        <v>135</v>
      </c>
      <c r="J200" t="s">
        <v>570</v>
      </c>
      <c r="K200" t="s">
        <v>96</v>
      </c>
      <c r="L200" t="s">
        <v>97</v>
      </c>
      <c r="M200" t="s">
        <v>98</v>
      </c>
      <c r="N200" t="s">
        <v>124</v>
      </c>
      <c r="O200" t="s">
        <v>100</v>
      </c>
      <c r="P200" t="s">
        <v>161</v>
      </c>
      <c r="Q200" t="s">
        <v>162</v>
      </c>
      <c r="R200">
        <v>0</v>
      </c>
      <c r="S200">
        <v>0</v>
      </c>
      <c r="T200">
        <v>11.25</v>
      </c>
      <c r="U200">
        <v>13.25</v>
      </c>
      <c r="V200">
        <v>120.5</v>
      </c>
      <c r="W200">
        <v>4.75</v>
      </c>
      <c r="X200">
        <v>0</v>
      </c>
      <c r="Y200">
        <v>2</v>
      </c>
      <c r="Z200">
        <v>1</v>
      </c>
      <c r="AA200">
        <v>4</v>
      </c>
      <c r="AB200" t="s">
        <v>144</v>
      </c>
      <c r="AD200" t="s">
        <v>144</v>
      </c>
      <c r="AE200" t="s">
        <v>144</v>
      </c>
      <c r="AF200" t="s">
        <v>111</v>
      </c>
      <c r="AG200" t="s">
        <v>105</v>
      </c>
      <c r="AH200">
        <v>17</v>
      </c>
      <c r="AI200">
        <v>9</v>
      </c>
      <c r="AJ200">
        <v>8</v>
      </c>
      <c r="AK200">
        <v>4</v>
      </c>
      <c r="AL200">
        <v>0</v>
      </c>
      <c r="AM200">
        <v>0</v>
      </c>
      <c r="AN200">
        <v>0</v>
      </c>
      <c r="AO200">
        <v>0</v>
      </c>
      <c r="AP200" t="s">
        <v>106</v>
      </c>
      <c r="AQ200" t="s">
        <v>107</v>
      </c>
      <c r="AR200" t="s">
        <v>108</v>
      </c>
      <c r="AS200" t="s">
        <v>109</v>
      </c>
      <c r="AT200" t="s">
        <v>110</v>
      </c>
      <c r="AU200" t="s">
        <v>104</v>
      </c>
      <c r="AX200" t="s">
        <v>104</v>
      </c>
      <c r="AY200">
        <v>0</v>
      </c>
      <c r="AZ200">
        <v>0</v>
      </c>
      <c r="BA200">
        <v>4.75</v>
      </c>
      <c r="BC200">
        <v>0</v>
      </c>
      <c r="BD200">
        <v>0</v>
      </c>
      <c r="BE200" t="s">
        <v>136</v>
      </c>
      <c r="BI200" t="s">
        <v>145</v>
      </c>
      <c r="BJ200" t="s">
        <v>111</v>
      </c>
      <c r="BK200" t="s">
        <v>125</v>
      </c>
      <c r="BL200" t="str">
        <f>"https://www.hvlgroup.com/Products/Specs/"&amp;"H126701-PN"</f>
        <v>https://www.hvlgroup.com/Products/Specs/H126701-PN</v>
      </c>
      <c r="BM200" t="s">
        <v>576</v>
      </c>
      <c r="BN200" t="str">
        <f>"https://www.hvlgroup.com/Product/"&amp;"H126701-PN"</f>
        <v>https://www.hvlgroup.com/Product/H126701-PN</v>
      </c>
      <c r="BO200" t="s">
        <v>104</v>
      </c>
      <c r="BP200" t="s">
        <v>104</v>
      </c>
      <c r="BQ200" t="s">
        <v>232</v>
      </c>
      <c r="BR200" t="s">
        <v>116</v>
      </c>
      <c r="BS200" t="s">
        <v>577</v>
      </c>
      <c r="BT200">
        <v>3.54</v>
      </c>
      <c r="BV200" s="1">
        <v>42887</v>
      </c>
      <c r="BW200">
        <v>120.5</v>
      </c>
      <c r="BX200">
        <v>13.25</v>
      </c>
      <c r="BY200" t="s">
        <v>104</v>
      </c>
      <c r="BZ200">
        <v>0</v>
      </c>
      <c r="CA200">
        <v>0</v>
      </c>
      <c r="CB200">
        <v>0</v>
      </c>
      <c r="CC200">
        <v>0</v>
      </c>
      <c r="CD200">
        <v>1</v>
      </c>
      <c r="CE200">
        <v>48</v>
      </c>
      <c r="CF200" t="s">
        <v>90</v>
      </c>
      <c r="CI200" t="s">
        <v>111</v>
      </c>
      <c r="CJ200" t="s">
        <v>118</v>
      </c>
      <c r="CK200" t="s">
        <v>111</v>
      </c>
      <c r="CL200" t="s">
        <v>119</v>
      </c>
      <c r="CM200" t="s">
        <v>104</v>
      </c>
    </row>
    <row r="201" spans="1:91" x14ac:dyDescent="0.25">
      <c r="A201" t="s">
        <v>89</v>
      </c>
      <c r="B201" t="s">
        <v>90</v>
      </c>
      <c r="C201" t="s">
        <v>579</v>
      </c>
      <c r="D201" t="s">
        <v>580</v>
      </c>
      <c r="E201" s="4">
        <v>806134840211</v>
      </c>
      <c r="F201" t="s">
        <v>134</v>
      </c>
      <c r="G201" s="4">
        <v>110</v>
      </c>
      <c r="H201" s="4">
        <v>220</v>
      </c>
      <c r="I201" t="s">
        <v>135</v>
      </c>
      <c r="J201" t="s">
        <v>581</v>
      </c>
      <c r="K201" t="s">
        <v>96</v>
      </c>
      <c r="L201" t="s">
        <v>97</v>
      </c>
      <c r="M201" t="s">
        <v>98</v>
      </c>
      <c r="N201" t="s">
        <v>99</v>
      </c>
      <c r="O201" t="s">
        <v>100</v>
      </c>
      <c r="P201" t="s">
        <v>161</v>
      </c>
      <c r="Q201" t="s">
        <v>162</v>
      </c>
      <c r="R201">
        <v>0</v>
      </c>
      <c r="S201">
        <v>0</v>
      </c>
      <c r="T201">
        <v>5.25</v>
      </c>
      <c r="U201">
        <v>8.75</v>
      </c>
      <c r="V201">
        <v>62.75</v>
      </c>
      <c r="W201">
        <v>12</v>
      </c>
      <c r="X201">
        <v>0</v>
      </c>
      <c r="Y201">
        <v>5</v>
      </c>
      <c r="Z201">
        <v>1</v>
      </c>
      <c r="AA201">
        <v>4</v>
      </c>
      <c r="AB201" t="s">
        <v>144</v>
      </c>
      <c r="AD201" t="s">
        <v>144</v>
      </c>
      <c r="AE201" t="s">
        <v>144</v>
      </c>
      <c r="AF201" t="s">
        <v>111</v>
      </c>
      <c r="AG201" t="s">
        <v>105</v>
      </c>
      <c r="AH201">
        <v>19</v>
      </c>
      <c r="AI201">
        <v>19</v>
      </c>
      <c r="AJ201">
        <v>8</v>
      </c>
      <c r="AK201">
        <v>6</v>
      </c>
      <c r="AL201">
        <v>0</v>
      </c>
      <c r="AM201">
        <v>0</v>
      </c>
      <c r="AN201">
        <v>0</v>
      </c>
      <c r="AO201">
        <v>0</v>
      </c>
      <c r="AP201" t="s">
        <v>106</v>
      </c>
      <c r="AQ201" t="s">
        <v>107</v>
      </c>
      <c r="AR201" t="s">
        <v>108</v>
      </c>
      <c r="AS201" t="s">
        <v>109</v>
      </c>
      <c r="AT201" t="s">
        <v>110</v>
      </c>
      <c r="AU201" t="s">
        <v>104</v>
      </c>
      <c r="AX201" t="s">
        <v>104</v>
      </c>
      <c r="AY201">
        <v>0</v>
      </c>
      <c r="AZ201">
        <v>0</v>
      </c>
      <c r="BA201">
        <v>4.75</v>
      </c>
      <c r="BC201">
        <v>0</v>
      </c>
      <c r="BD201">
        <v>116</v>
      </c>
      <c r="BE201" t="s">
        <v>392</v>
      </c>
      <c r="BI201" t="s">
        <v>145</v>
      </c>
      <c r="BJ201" t="s">
        <v>111</v>
      </c>
      <c r="BK201" t="s">
        <v>113</v>
      </c>
      <c r="BL201" t="str">
        <f>"https://www.hvlgroup.com/Products/Specs/"&amp;"H128701A-AGB"</f>
        <v>https://www.hvlgroup.com/Products/Specs/H128701A-AGB</v>
      </c>
      <c r="BM201" t="s">
        <v>582</v>
      </c>
      <c r="BN201" t="str">
        <f>"https://www.hvlgroup.com/Product/"&amp;"H128701A-AGB"</f>
        <v>https://www.hvlgroup.com/Product/H128701A-AGB</v>
      </c>
      <c r="BO201" t="s">
        <v>104</v>
      </c>
      <c r="BP201" t="s">
        <v>104</v>
      </c>
      <c r="BQ201" t="s">
        <v>260</v>
      </c>
      <c r="BR201" t="s">
        <v>116</v>
      </c>
      <c r="BS201" t="s">
        <v>583</v>
      </c>
      <c r="BT201">
        <v>4.5</v>
      </c>
      <c r="BV201" s="1">
        <v>42887</v>
      </c>
      <c r="BW201">
        <v>62.75</v>
      </c>
      <c r="BX201">
        <v>8.75</v>
      </c>
      <c r="BY201" t="s">
        <v>104</v>
      </c>
      <c r="BZ201">
        <v>0</v>
      </c>
      <c r="CA201">
        <v>0</v>
      </c>
      <c r="CB201">
        <v>0</v>
      </c>
      <c r="CC201">
        <v>0</v>
      </c>
      <c r="CD201">
        <v>1</v>
      </c>
      <c r="CE201">
        <v>43</v>
      </c>
      <c r="CF201" t="s">
        <v>90</v>
      </c>
      <c r="CI201" t="s">
        <v>111</v>
      </c>
      <c r="CJ201" t="s">
        <v>118</v>
      </c>
      <c r="CK201" t="s">
        <v>111</v>
      </c>
      <c r="CL201" t="s">
        <v>119</v>
      </c>
      <c r="CM201" t="s">
        <v>104</v>
      </c>
    </row>
    <row r="202" spans="1:91" x14ac:dyDescent="0.25">
      <c r="A202" t="s">
        <v>89</v>
      </c>
      <c r="B202" t="s">
        <v>90</v>
      </c>
      <c r="C202" t="s">
        <v>584</v>
      </c>
      <c r="D202" t="s">
        <v>580</v>
      </c>
      <c r="E202" s="4">
        <v>806134840228</v>
      </c>
      <c r="F202" t="s">
        <v>134</v>
      </c>
      <c r="G202" s="4">
        <v>110</v>
      </c>
      <c r="H202" s="4">
        <v>220</v>
      </c>
      <c r="I202" t="s">
        <v>135</v>
      </c>
      <c r="J202" t="s">
        <v>581</v>
      </c>
      <c r="K202" t="s">
        <v>96</v>
      </c>
      <c r="L202" t="s">
        <v>97</v>
      </c>
      <c r="M202" t="s">
        <v>98</v>
      </c>
      <c r="N202" t="s">
        <v>124</v>
      </c>
      <c r="O202" t="s">
        <v>100</v>
      </c>
      <c r="P202" t="s">
        <v>161</v>
      </c>
      <c r="Q202" t="s">
        <v>162</v>
      </c>
      <c r="R202">
        <v>0</v>
      </c>
      <c r="S202">
        <v>0</v>
      </c>
      <c r="T202">
        <v>5.25</v>
      </c>
      <c r="U202">
        <v>8.75</v>
      </c>
      <c r="V202">
        <v>62.75</v>
      </c>
      <c r="W202">
        <v>12</v>
      </c>
      <c r="X202">
        <v>0</v>
      </c>
      <c r="Y202">
        <v>5</v>
      </c>
      <c r="Z202">
        <v>1</v>
      </c>
      <c r="AA202">
        <v>4</v>
      </c>
      <c r="AB202" t="s">
        <v>144</v>
      </c>
      <c r="AD202" t="s">
        <v>144</v>
      </c>
      <c r="AE202" t="s">
        <v>144</v>
      </c>
      <c r="AF202" t="s">
        <v>111</v>
      </c>
      <c r="AG202" t="s">
        <v>105</v>
      </c>
      <c r="AH202">
        <v>19</v>
      </c>
      <c r="AI202">
        <v>19</v>
      </c>
      <c r="AJ202">
        <v>8</v>
      </c>
      <c r="AK202">
        <v>6</v>
      </c>
      <c r="AL202">
        <v>0</v>
      </c>
      <c r="AM202">
        <v>0</v>
      </c>
      <c r="AN202">
        <v>0</v>
      </c>
      <c r="AO202">
        <v>0</v>
      </c>
      <c r="AP202" t="s">
        <v>106</v>
      </c>
      <c r="AQ202" t="s">
        <v>107</v>
      </c>
      <c r="AR202" t="s">
        <v>108</v>
      </c>
      <c r="AS202" t="s">
        <v>109</v>
      </c>
      <c r="AT202" t="s">
        <v>110</v>
      </c>
      <c r="AU202" t="s">
        <v>104</v>
      </c>
      <c r="AX202" t="s">
        <v>104</v>
      </c>
      <c r="AY202">
        <v>0</v>
      </c>
      <c r="AZ202">
        <v>0</v>
      </c>
      <c r="BA202">
        <v>4.75</v>
      </c>
      <c r="BC202">
        <v>0</v>
      </c>
      <c r="BD202">
        <v>116</v>
      </c>
      <c r="BE202" t="s">
        <v>392</v>
      </c>
      <c r="BI202" t="s">
        <v>145</v>
      </c>
      <c r="BJ202" t="s">
        <v>111</v>
      </c>
      <c r="BK202" t="s">
        <v>125</v>
      </c>
      <c r="BL202" t="str">
        <f>"https://www.hvlgroup.com/Products/Specs/"&amp;"H128701A-PN"</f>
        <v>https://www.hvlgroup.com/Products/Specs/H128701A-PN</v>
      </c>
      <c r="BM202" t="s">
        <v>582</v>
      </c>
      <c r="BN202" t="str">
        <f>"https://www.hvlgroup.com/Product/"&amp;"H128701A-PN"</f>
        <v>https://www.hvlgroup.com/Product/H128701A-PN</v>
      </c>
      <c r="BO202" t="s">
        <v>104</v>
      </c>
      <c r="BP202" t="s">
        <v>104</v>
      </c>
      <c r="BQ202" t="s">
        <v>260</v>
      </c>
      <c r="BR202" t="s">
        <v>116</v>
      </c>
      <c r="BS202" t="s">
        <v>583</v>
      </c>
      <c r="BT202">
        <v>4.5</v>
      </c>
      <c r="BV202" s="1">
        <v>42887</v>
      </c>
      <c r="BW202">
        <v>62.75</v>
      </c>
      <c r="BX202">
        <v>8.75</v>
      </c>
      <c r="BY202" t="s">
        <v>104</v>
      </c>
      <c r="BZ202">
        <v>0</v>
      </c>
      <c r="CA202">
        <v>0</v>
      </c>
      <c r="CB202">
        <v>0</v>
      </c>
      <c r="CC202">
        <v>0</v>
      </c>
      <c r="CD202">
        <v>1</v>
      </c>
      <c r="CE202">
        <v>43</v>
      </c>
      <c r="CF202" t="s">
        <v>90</v>
      </c>
      <c r="CI202" t="s">
        <v>111</v>
      </c>
      <c r="CJ202" t="s">
        <v>118</v>
      </c>
      <c r="CK202" t="s">
        <v>111</v>
      </c>
      <c r="CL202" t="s">
        <v>119</v>
      </c>
      <c r="CM202" t="s">
        <v>104</v>
      </c>
    </row>
    <row r="203" spans="1:91" x14ac:dyDescent="0.25">
      <c r="A203" t="s">
        <v>89</v>
      </c>
      <c r="B203" t="s">
        <v>90</v>
      </c>
      <c r="C203" t="s">
        <v>585</v>
      </c>
      <c r="D203" t="s">
        <v>580</v>
      </c>
      <c r="E203" s="4">
        <v>806134840235</v>
      </c>
      <c r="F203" t="s">
        <v>134</v>
      </c>
      <c r="G203" s="4">
        <v>110</v>
      </c>
      <c r="H203" s="4">
        <v>220</v>
      </c>
      <c r="I203" t="s">
        <v>135</v>
      </c>
      <c r="J203" t="s">
        <v>581</v>
      </c>
      <c r="K203" t="s">
        <v>96</v>
      </c>
      <c r="L203" t="s">
        <v>97</v>
      </c>
      <c r="M203" t="s">
        <v>98</v>
      </c>
      <c r="N203" t="s">
        <v>151</v>
      </c>
      <c r="O203" t="s">
        <v>100</v>
      </c>
      <c r="P203" t="s">
        <v>161</v>
      </c>
      <c r="Q203" t="s">
        <v>162</v>
      </c>
      <c r="R203">
        <v>0</v>
      </c>
      <c r="S203">
        <v>0</v>
      </c>
      <c r="T203">
        <v>5.25</v>
      </c>
      <c r="U203">
        <v>8.75</v>
      </c>
      <c r="V203">
        <v>62.75</v>
      </c>
      <c r="W203">
        <v>12</v>
      </c>
      <c r="X203">
        <v>0</v>
      </c>
      <c r="Y203">
        <v>5</v>
      </c>
      <c r="Z203">
        <v>1</v>
      </c>
      <c r="AA203">
        <v>4</v>
      </c>
      <c r="AB203" t="s">
        <v>144</v>
      </c>
      <c r="AD203" t="s">
        <v>144</v>
      </c>
      <c r="AE203" t="s">
        <v>144</v>
      </c>
      <c r="AF203" t="s">
        <v>111</v>
      </c>
      <c r="AG203" t="s">
        <v>105</v>
      </c>
      <c r="AH203">
        <v>19</v>
      </c>
      <c r="AI203">
        <v>19</v>
      </c>
      <c r="AJ203">
        <v>8</v>
      </c>
      <c r="AK203">
        <v>6</v>
      </c>
      <c r="AL203">
        <v>0</v>
      </c>
      <c r="AM203">
        <v>0</v>
      </c>
      <c r="AN203">
        <v>0</v>
      </c>
      <c r="AO203">
        <v>0</v>
      </c>
      <c r="AP203" t="s">
        <v>106</v>
      </c>
      <c r="AQ203" t="s">
        <v>107</v>
      </c>
      <c r="AR203" t="s">
        <v>108</v>
      </c>
      <c r="AS203" t="s">
        <v>109</v>
      </c>
      <c r="AT203" t="s">
        <v>110</v>
      </c>
      <c r="AU203" t="s">
        <v>104</v>
      </c>
      <c r="AX203" t="s">
        <v>104</v>
      </c>
      <c r="AY203">
        <v>0</v>
      </c>
      <c r="AZ203">
        <v>0</v>
      </c>
      <c r="BA203">
        <v>4.75</v>
      </c>
      <c r="BC203">
        <v>0</v>
      </c>
      <c r="BD203">
        <v>116</v>
      </c>
      <c r="BE203" t="s">
        <v>392</v>
      </c>
      <c r="BI203" t="s">
        <v>145</v>
      </c>
      <c r="BJ203" t="s">
        <v>111</v>
      </c>
      <c r="BK203" t="s">
        <v>152</v>
      </c>
      <c r="BL203" t="str">
        <f>"https://www.hvlgroup.com/Products/Specs/"&amp;"H128701A-POC"</f>
        <v>https://www.hvlgroup.com/Products/Specs/H128701A-POC</v>
      </c>
      <c r="BM203" t="s">
        <v>582</v>
      </c>
      <c r="BN203" t="str">
        <f>"https://www.hvlgroup.com/Product/"&amp;"H128701A-POC"</f>
        <v>https://www.hvlgroup.com/Product/H128701A-POC</v>
      </c>
      <c r="BO203" t="s">
        <v>104</v>
      </c>
      <c r="BP203" t="s">
        <v>104</v>
      </c>
      <c r="BQ203" t="s">
        <v>260</v>
      </c>
      <c r="BR203" t="s">
        <v>116</v>
      </c>
      <c r="BS203" t="s">
        <v>583</v>
      </c>
      <c r="BT203">
        <v>4.5</v>
      </c>
      <c r="BV203" s="1">
        <v>42887</v>
      </c>
      <c r="BW203">
        <v>62.75</v>
      </c>
      <c r="BX203">
        <v>8.75</v>
      </c>
      <c r="BY203" t="s">
        <v>104</v>
      </c>
      <c r="BZ203">
        <v>0</v>
      </c>
      <c r="CA203">
        <v>0</v>
      </c>
      <c r="CB203">
        <v>0</v>
      </c>
      <c r="CC203">
        <v>0</v>
      </c>
      <c r="CD203">
        <v>1</v>
      </c>
      <c r="CE203">
        <v>43</v>
      </c>
      <c r="CF203" t="s">
        <v>90</v>
      </c>
      <c r="CI203" t="s">
        <v>111</v>
      </c>
      <c r="CJ203" t="s">
        <v>118</v>
      </c>
      <c r="CK203" t="s">
        <v>111</v>
      </c>
      <c r="CL203" t="s">
        <v>119</v>
      </c>
      <c r="CM203" t="s">
        <v>104</v>
      </c>
    </row>
    <row r="204" spans="1:91" x14ac:dyDescent="0.25">
      <c r="A204" t="s">
        <v>89</v>
      </c>
      <c r="B204" t="s">
        <v>90</v>
      </c>
      <c r="C204" t="s">
        <v>586</v>
      </c>
      <c r="D204" t="s">
        <v>587</v>
      </c>
      <c r="E204" s="4">
        <v>806134840242</v>
      </c>
      <c r="F204" t="s">
        <v>134</v>
      </c>
      <c r="G204" s="4">
        <v>99</v>
      </c>
      <c r="H204" s="4">
        <v>198</v>
      </c>
      <c r="I204" t="s">
        <v>135</v>
      </c>
      <c r="J204" t="s">
        <v>581</v>
      </c>
      <c r="K204" t="s">
        <v>96</v>
      </c>
      <c r="L204" t="s">
        <v>97</v>
      </c>
      <c r="M204" t="s">
        <v>98</v>
      </c>
      <c r="N204" t="s">
        <v>99</v>
      </c>
      <c r="O204" t="s">
        <v>100</v>
      </c>
      <c r="P204" t="s">
        <v>101</v>
      </c>
      <c r="Q204" t="s">
        <v>162</v>
      </c>
      <c r="R204">
        <v>0</v>
      </c>
      <c r="S204">
        <v>0</v>
      </c>
      <c r="T204">
        <v>5.25</v>
      </c>
      <c r="U204">
        <v>8.75</v>
      </c>
      <c r="V204">
        <v>119.75</v>
      </c>
      <c r="W204">
        <v>9.5</v>
      </c>
      <c r="X204">
        <v>0</v>
      </c>
      <c r="Y204">
        <v>4</v>
      </c>
      <c r="Z204">
        <v>1</v>
      </c>
      <c r="AA204">
        <v>4</v>
      </c>
      <c r="AB204" t="s">
        <v>144</v>
      </c>
      <c r="AD204" t="s">
        <v>144</v>
      </c>
      <c r="AE204" t="s">
        <v>144</v>
      </c>
      <c r="AF204" t="s">
        <v>111</v>
      </c>
      <c r="AG204" t="s">
        <v>105</v>
      </c>
      <c r="AH204">
        <v>15</v>
      </c>
      <c r="AI204">
        <v>15</v>
      </c>
      <c r="AJ204">
        <v>8</v>
      </c>
      <c r="AK204">
        <v>5</v>
      </c>
      <c r="AL204">
        <v>0</v>
      </c>
      <c r="AM204">
        <v>0</v>
      </c>
      <c r="AN204">
        <v>0</v>
      </c>
      <c r="AO204">
        <v>0</v>
      </c>
      <c r="AP204" t="s">
        <v>106</v>
      </c>
      <c r="AQ204" t="s">
        <v>107</v>
      </c>
      <c r="AR204" t="s">
        <v>108</v>
      </c>
      <c r="AS204" t="s">
        <v>109</v>
      </c>
      <c r="AT204" t="s">
        <v>110</v>
      </c>
      <c r="AU204" t="s">
        <v>104</v>
      </c>
      <c r="AX204" t="s">
        <v>104</v>
      </c>
      <c r="AY204">
        <v>0</v>
      </c>
      <c r="AZ204">
        <v>0</v>
      </c>
      <c r="BA204">
        <v>4.75</v>
      </c>
      <c r="BC204">
        <v>0</v>
      </c>
      <c r="BD204">
        <v>114</v>
      </c>
      <c r="BE204" t="s">
        <v>136</v>
      </c>
      <c r="BI204" t="s">
        <v>145</v>
      </c>
      <c r="BJ204" t="s">
        <v>111</v>
      </c>
      <c r="BK204" t="s">
        <v>113</v>
      </c>
      <c r="BL204" t="str">
        <f>"https://www.hvlgroup.com/Products/Specs/"&amp;"H128701C-AGB"</f>
        <v>https://www.hvlgroup.com/Products/Specs/H128701C-AGB</v>
      </c>
      <c r="BM204" t="s">
        <v>582</v>
      </c>
      <c r="BN204" t="str">
        <f>"https://www.hvlgroup.com/Product/"&amp;"H128701C-AGB"</f>
        <v>https://www.hvlgroup.com/Product/H128701C-AGB</v>
      </c>
      <c r="BO204" t="s">
        <v>104</v>
      </c>
      <c r="BP204" t="s">
        <v>104</v>
      </c>
      <c r="BQ204" t="s">
        <v>260</v>
      </c>
      <c r="BR204" t="s">
        <v>116</v>
      </c>
      <c r="BS204" t="s">
        <v>588</v>
      </c>
      <c r="BT204">
        <v>4.5</v>
      </c>
      <c r="BV204" s="1">
        <v>42887</v>
      </c>
      <c r="BW204">
        <v>119.75</v>
      </c>
      <c r="BX204">
        <v>8.75</v>
      </c>
      <c r="BY204" t="s">
        <v>104</v>
      </c>
      <c r="BZ204">
        <v>0</v>
      </c>
      <c r="CA204">
        <v>0</v>
      </c>
      <c r="CB204">
        <v>0</v>
      </c>
      <c r="CC204">
        <v>0</v>
      </c>
      <c r="CD204">
        <v>1</v>
      </c>
      <c r="CE204">
        <v>43</v>
      </c>
      <c r="CF204" t="s">
        <v>90</v>
      </c>
      <c r="CI204" t="s">
        <v>111</v>
      </c>
      <c r="CJ204" t="s">
        <v>118</v>
      </c>
      <c r="CK204" t="s">
        <v>111</v>
      </c>
      <c r="CL204" t="s">
        <v>119</v>
      </c>
      <c r="CM204" t="s">
        <v>104</v>
      </c>
    </row>
    <row r="205" spans="1:91" x14ac:dyDescent="0.25">
      <c r="A205" t="s">
        <v>89</v>
      </c>
      <c r="B205" t="s">
        <v>90</v>
      </c>
      <c r="C205" t="s">
        <v>589</v>
      </c>
      <c r="D205" t="s">
        <v>587</v>
      </c>
      <c r="E205" s="4">
        <v>806134840259</v>
      </c>
      <c r="F205" t="s">
        <v>134</v>
      </c>
      <c r="G205" s="4">
        <v>99</v>
      </c>
      <c r="H205" s="4">
        <v>198</v>
      </c>
      <c r="I205" t="s">
        <v>135</v>
      </c>
      <c r="J205" t="s">
        <v>581</v>
      </c>
      <c r="K205" t="s">
        <v>96</v>
      </c>
      <c r="L205" t="s">
        <v>97</v>
      </c>
      <c r="M205" t="s">
        <v>98</v>
      </c>
      <c r="N205" t="s">
        <v>124</v>
      </c>
      <c r="O205" t="s">
        <v>100</v>
      </c>
      <c r="P205" t="s">
        <v>101</v>
      </c>
      <c r="Q205" t="s">
        <v>102</v>
      </c>
      <c r="R205">
        <v>0</v>
      </c>
      <c r="S205">
        <v>0</v>
      </c>
      <c r="T205">
        <v>5.25</v>
      </c>
      <c r="U205">
        <v>8.75</v>
      </c>
      <c r="V205">
        <v>119.75</v>
      </c>
      <c r="W205">
        <v>9.5</v>
      </c>
      <c r="X205">
        <v>0</v>
      </c>
      <c r="Y205">
        <v>4</v>
      </c>
      <c r="Z205">
        <v>1</v>
      </c>
      <c r="AA205">
        <v>4</v>
      </c>
      <c r="AB205" t="s">
        <v>144</v>
      </c>
      <c r="AD205" t="s">
        <v>144</v>
      </c>
      <c r="AE205" t="s">
        <v>144</v>
      </c>
      <c r="AF205" t="s">
        <v>111</v>
      </c>
      <c r="AG205" t="s">
        <v>105</v>
      </c>
      <c r="AH205">
        <v>15</v>
      </c>
      <c r="AI205">
        <v>15</v>
      </c>
      <c r="AJ205">
        <v>8</v>
      </c>
      <c r="AK205">
        <v>5</v>
      </c>
      <c r="AL205">
        <v>0</v>
      </c>
      <c r="AM205">
        <v>0</v>
      </c>
      <c r="AN205">
        <v>0</v>
      </c>
      <c r="AO205">
        <v>0</v>
      </c>
      <c r="AP205" t="s">
        <v>106</v>
      </c>
      <c r="AQ205" t="s">
        <v>107</v>
      </c>
      <c r="AR205" t="s">
        <v>108</v>
      </c>
      <c r="AS205" t="s">
        <v>109</v>
      </c>
      <c r="AT205" t="s">
        <v>110</v>
      </c>
      <c r="AU205" t="s">
        <v>104</v>
      </c>
      <c r="AX205" t="s">
        <v>104</v>
      </c>
      <c r="AY205">
        <v>0</v>
      </c>
      <c r="AZ205">
        <v>0</v>
      </c>
      <c r="BA205">
        <v>4.75</v>
      </c>
      <c r="BC205">
        <v>0</v>
      </c>
      <c r="BD205">
        <v>114</v>
      </c>
      <c r="BE205" t="s">
        <v>136</v>
      </c>
      <c r="BI205" t="s">
        <v>145</v>
      </c>
      <c r="BJ205" t="s">
        <v>111</v>
      </c>
      <c r="BK205" t="s">
        <v>125</v>
      </c>
      <c r="BL205" t="str">
        <f>"https://www.hvlgroup.com/Products/Specs/"&amp;"H128701C-PN"</f>
        <v>https://www.hvlgroup.com/Products/Specs/H128701C-PN</v>
      </c>
      <c r="BM205" t="s">
        <v>582</v>
      </c>
      <c r="BN205" t="str">
        <f>"https://www.hvlgroup.com/Product/"&amp;"H128701C-PN"</f>
        <v>https://www.hvlgroup.com/Product/H128701C-PN</v>
      </c>
      <c r="BO205" t="s">
        <v>104</v>
      </c>
      <c r="BP205" t="s">
        <v>104</v>
      </c>
      <c r="BQ205" t="s">
        <v>260</v>
      </c>
      <c r="BR205" t="s">
        <v>116</v>
      </c>
      <c r="BS205" t="s">
        <v>588</v>
      </c>
      <c r="BT205">
        <v>4.5</v>
      </c>
      <c r="BV205" s="1">
        <v>42887</v>
      </c>
      <c r="BW205">
        <v>119.75</v>
      </c>
      <c r="BX205">
        <v>8.75</v>
      </c>
      <c r="BY205" t="s">
        <v>104</v>
      </c>
      <c r="BZ205">
        <v>0</v>
      </c>
      <c r="CA205">
        <v>0</v>
      </c>
      <c r="CB205">
        <v>0</v>
      </c>
      <c r="CC205">
        <v>0</v>
      </c>
      <c r="CD205">
        <v>1</v>
      </c>
      <c r="CE205">
        <v>43</v>
      </c>
      <c r="CF205" t="s">
        <v>90</v>
      </c>
      <c r="CI205" t="s">
        <v>111</v>
      </c>
      <c r="CJ205" t="s">
        <v>118</v>
      </c>
      <c r="CK205" t="s">
        <v>111</v>
      </c>
      <c r="CL205" t="s">
        <v>119</v>
      </c>
      <c r="CM205" t="s">
        <v>104</v>
      </c>
    </row>
    <row r="206" spans="1:91" x14ac:dyDescent="0.25">
      <c r="A206" t="s">
        <v>89</v>
      </c>
      <c r="B206" t="s">
        <v>90</v>
      </c>
      <c r="C206" t="s">
        <v>590</v>
      </c>
      <c r="D206" t="s">
        <v>587</v>
      </c>
      <c r="E206" s="4">
        <v>806134840266</v>
      </c>
      <c r="F206" t="s">
        <v>134</v>
      </c>
      <c r="G206" s="4">
        <v>99</v>
      </c>
      <c r="H206" s="4">
        <v>198</v>
      </c>
      <c r="I206" t="s">
        <v>135</v>
      </c>
      <c r="J206" t="s">
        <v>581</v>
      </c>
      <c r="K206" t="s">
        <v>96</v>
      </c>
      <c r="L206" t="s">
        <v>97</v>
      </c>
      <c r="M206" t="s">
        <v>98</v>
      </c>
      <c r="N206" t="s">
        <v>151</v>
      </c>
      <c r="O206" t="s">
        <v>100</v>
      </c>
      <c r="P206" t="s">
        <v>101</v>
      </c>
      <c r="Q206" t="s">
        <v>102</v>
      </c>
      <c r="R206">
        <v>0</v>
      </c>
      <c r="S206">
        <v>0</v>
      </c>
      <c r="T206">
        <v>5.25</v>
      </c>
      <c r="U206">
        <v>8.75</v>
      </c>
      <c r="V206">
        <v>119.75</v>
      </c>
      <c r="W206">
        <v>9.5</v>
      </c>
      <c r="X206">
        <v>0</v>
      </c>
      <c r="Y206">
        <v>4</v>
      </c>
      <c r="Z206">
        <v>1</v>
      </c>
      <c r="AA206">
        <v>4</v>
      </c>
      <c r="AB206" t="s">
        <v>144</v>
      </c>
      <c r="AD206" t="s">
        <v>144</v>
      </c>
      <c r="AE206" t="s">
        <v>144</v>
      </c>
      <c r="AF206" t="s">
        <v>111</v>
      </c>
      <c r="AG206" t="s">
        <v>105</v>
      </c>
      <c r="AH206">
        <v>15</v>
      </c>
      <c r="AI206">
        <v>15</v>
      </c>
      <c r="AJ206">
        <v>8</v>
      </c>
      <c r="AK206">
        <v>6</v>
      </c>
      <c r="AL206">
        <v>0</v>
      </c>
      <c r="AM206">
        <v>0</v>
      </c>
      <c r="AN206">
        <v>0</v>
      </c>
      <c r="AO206">
        <v>0</v>
      </c>
      <c r="AP206" t="s">
        <v>106</v>
      </c>
      <c r="AQ206" t="s">
        <v>107</v>
      </c>
      <c r="AR206" t="s">
        <v>108</v>
      </c>
      <c r="AS206" t="s">
        <v>109</v>
      </c>
      <c r="AT206" t="s">
        <v>110</v>
      </c>
      <c r="AU206" t="s">
        <v>104</v>
      </c>
      <c r="AX206" t="s">
        <v>104</v>
      </c>
      <c r="AY206">
        <v>0</v>
      </c>
      <c r="AZ206">
        <v>0</v>
      </c>
      <c r="BA206">
        <v>4.75</v>
      </c>
      <c r="BC206">
        <v>0</v>
      </c>
      <c r="BD206">
        <v>114</v>
      </c>
      <c r="BE206" t="s">
        <v>136</v>
      </c>
      <c r="BI206" t="s">
        <v>145</v>
      </c>
      <c r="BJ206" t="s">
        <v>111</v>
      </c>
      <c r="BK206" t="s">
        <v>152</v>
      </c>
      <c r="BL206" t="str">
        <f>"https://www.hvlgroup.com/Products/Specs/"&amp;"H128701C-POC"</f>
        <v>https://www.hvlgroup.com/Products/Specs/H128701C-POC</v>
      </c>
      <c r="BM206" t="s">
        <v>582</v>
      </c>
      <c r="BN206" t="str">
        <f>"https://www.hvlgroup.com/Product/"&amp;"H128701C-POC"</f>
        <v>https://www.hvlgroup.com/Product/H128701C-POC</v>
      </c>
      <c r="BO206" t="s">
        <v>104</v>
      </c>
      <c r="BP206" t="s">
        <v>104</v>
      </c>
      <c r="BQ206" t="s">
        <v>260</v>
      </c>
      <c r="BR206" t="s">
        <v>116</v>
      </c>
      <c r="BS206" t="s">
        <v>588</v>
      </c>
      <c r="BT206">
        <v>4.5</v>
      </c>
      <c r="BV206" s="1">
        <v>42887</v>
      </c>
      <c r="BW206">
        <v>119.75</v>
      </c>
      <c r="BX206">
        <v>8.75</v>
      </c>
      <c r="BY206" t="s">
        <v>104</v>
      </c>
      <c r="BZ206">
        <v>0</v>
      </c>
      <c r="CA206">
        <v>0</v>
      </c>
      <c r="CB206">
        <v>0</v>
      </c>
      <c r="CC206">
        <v>0</v>
      </c>
      <c r="CD206">
        <v>1</v>
      </c>
      <c r="CE206">
        <v>43</v>
      </c>
      <c r="CF206" t="s">
        <v>90</v>
      </c>
      <c r="CI206" t="s">
        <v>111</v>
      </c>
      <c r="CJ206" t="s">
        <v>118</v>
      </c>
      <c r="CK206" t="s">
        <v>111</v>
      </c>
      <c r="CL206" t="s">
        <v>119</v>
      </c>
      <c r="CM206" t="s">
        <v>104</v>
      </c>
    </row>
    <row r="207" spans="1:91" x14ac:dyDescent="0.25">
      <c r="A207" t="s">
        <v>89</v>
      </c>
      <c r="B207" t="s">
        <v>90</v>
      </c>
      <c r="C207" t="s">
        <v>591</v>
      </c>
      <c r="D207" t="s">
        <v>592</v>
      </c>
      <c r="E207" s="4">
        <v>806134833589</v>
      </c>
      <c r="F207" t="s">
        <v>324</v>
      </c>
      <c r="G207" s="4">
        <v>64</v>
      </c>
      <c r="H207" s="4">
        <v>128</v>
      </c>
      <c r="I207" t="s">
        <v>325</v>
      </c>
      <c r="J207" t="s">
        <v>593</v>
      </c>
      <c r="K207" t="s">
        <v>96</v>
      </c>
      <c r="L207" t="s">
        <v>97</v>
      </c>
      <c r="M207" t="s">
        <v>98</v>
      </c>
      <c r="N207" t="s">
        <v>99</v>
      </c>
      <c r="O207" t="s">
        <v>100</v>
      </c>
      <c r="P207" t="s">
        <v>594</v>
      </c>
      <c r="Q207" t="s">
        <v>162</v>
      </c>
      <c r="R207">
        <v>0</v>
      </c>
      <c r="S207">
        <v>5.5</v>
      </c>
      <c r="T207">
        <v>7.5</v>
      </c>
      <c r="U207">
        <v>0</v>
      </c>
      <c r="V207">
        <v>0</v>
      </c>
      <c r="W207">
        <v>0</v>
      </c>
      <c r="X207">
        <v>6.75</v>
      </c>
      <c r="Y207">
        <v>2</v>
      </c>
      <c r="Z207">
        <v>1</v>
      </c>
      <c r="AA207">
        <v>35</v>
      </c>
      <c r="AB207" t="s">
        <v>595</v>
      </c>
      <c r="AD207" t="s">
        <v>595</v>
      </c>
      <c r="AE207" t="s">
        <v>595</v>
      </c>
      <c r="AF207" t="s">
        <v>111</v>
      </c>
      <c r="AG207" t="s">
        <v>105</v>
      </c>
      <c r="AH207">
        <v>16</v>
      </c>
      <c r="AI207">
        <v>9</v>
      </c>
      <c r="AJ207">
        <v>9</v>
      </c>
      <c r="AK207">
        <v>4</v>
      </c>
      <c r="AL207">
        <v>0</v>
      </c>
      <c r="AM207">
        <v>0</v>
      </c>
      <c r="AN207">
        <v>0</v>
      </c>
      <c r="AO207">
        <v>0</v>
      </c>
      <c r="AP207" t="s">
        <v>106</v>
      </c>
      <c r="AQ207" t="s">
        <v>107</v>
      </c>
      <c r="AR207" t="s">
        <v>108</v>
      </c>
      <c r="AS207" t="s">
        <v>109</v>
      </c>
      <c r="AT207" t="s">
        <v>110</v>
      </c>
      <c r="AU207" t="s">
        <v>111</v>
      </c>
      <c r="AV207" t="s">
        <v>112</v>
      </c>
      <c r="AW207" t="s">
        <v>112</v>
      </c>
      <c r="AX207" t="s">
        <v>104</v>
      </c>
      <c r="AY207">
        <v>0</v>
      </c>
      <c r="AZ207">
        <v>0</v>
      </c>
      <c r="BA207">
        <v>4.75</v>
      </c>
      <c r="BC207">
        <v>0</v>
      </c>
      <c r="BD207">
        <v>10</v>
      </c>
      <c r="BI207" t="s">
        <v>112</v>
      </c>
      <c r="BJ207" t="s">
        <v>111</v>
      </c>
      <c r="BK207" t="s">
        <v>113</v>
      </c>
      <c r="BL207" t="str">
        <f>"https://www.hvlgroup.com/Products/Specs/"&amp;"H129301-AGB"</f>
        <v>https://www.hvlgroup.com/Products/Specs/H129301-AGB</v>
      </c>
      <c r="BM207" t="s">
        <v>596</v>
      </c>
      <c r="BN207" t="str">
        <f>"https://www.hvlgroup.com/Product/"&amp;"H129301-AGB"</f>
        <v>https://www.hvlgroup.com/Product/H129301-AGB</v>
      </c>
      <c r="BO207" t="s">
        <v>104</v>
      </c>
      <c r="BP207" t="s">
        <v>104</v>
      </c>
      <c r="BQ207" t="s">
        <v>310</v>
      </c>
      <c r="BR207" t="s">
        <v>116</v>
      </c>
      <c r="BS207" t="s">
        <v>597</v>
      </c>
      <c r="BT207">
        <v>6.25</v>
      </c>
      <c r="BV207" s="1">
        <v>42887</v>
      </c>
      <c r="BW207">
        <v>0</v>
      </c>
      <c r="BX207">
        <v>0</v>
      </c>
      <c r="BY207" t="s">
        <v>104</v>
      </c>
      <c r="BZ207">
        <v>0</v>
      </c>
      <c r="CA207">
        <v>0</v>
      </c>
      <c r="CB207">
        <v>0</v>
      </c>
      <c r="CC207">
        <v>0</v>
      </c>
      <c r="CD207">
        <v>1</v>
      </c>
      <c r="CE207">
        <v>135</v>
      </c>
      <c r="CF207" t="s">
        <v>90</v>
      </c>
      <c r="CI207" t="s">
        <v>111</v>
      </c>
      <c r="CJ207" t="s">
        <v>118</v>
      </c>
      <c r="CK207" t="s">
        <v>111</v>
      </c>
      <c r="CL207" t="s">
        <v>119</v>
      </c>
      <c r="CM207" t="s">
        <v>104</v>
      </c>
    </row>
    <row r="208" spans="1:91" x14ac:dyDescent="0.25">
      <c r="A208" t="s">
        <v>89</v>
      </c>
      <c r="B208" t="s">
        <v>90</v>
      </c>
      <c r="C208" t="s">
        <v>598</v>
      </c>
      <c r="D208" t="s">
        <v>592</v>
      </c>
      <c r="E208" s="4">
        <v>806134833596</v>
      </c>
      <c r="F208" t="s">
        <v>324</v>
      </c>
      <c r="G208" s="4">
        <v>64</v>
      </c>
      <c r="H208" s="4">
        <v>128</v>
      </c>
      <c r="I208" t="s">
        <v>325</v>
      </c>
      <c r="J208" t="s">
        <v>593</v>
      </c>
      <c r="K208" t="s">
        <v>96</v>
      </c>
      <c r="L208" t="s">
        <v>97</v>
      </c>
      <c r="M208" t="s">
        <v>98</v>
      </c>
      <c r="N208" t="s">
        <v>124</v>
      </c>
      <c r="O208" t="s">
        <v>100</v>
      </c>
      <c r="P208" t="s">
        <v>594</v>
      </c>
      <c r="Q208" t="s">
        <v>162</v>
      </c>
      <c r="R208">
        <v>0</v>
      </c>
      <c r="S208">
        <v>5.5</v>
      </c>
      <c r="T208">
        <v>7.5</v>
      </c>
      <c r="U208">
        <v>0</v>
      </c>
      <c r="V208">
        <v>0</v>
      </c>
      <c r="W208">
        <v>0</v>
      </c>
      <c r="X208">
        <v>6.75</v>
      </c>
      <c r="Y208">
        <v>2</v>
      </c>
      <c r="Z208">
        <v>1</v>
      </c>
      <c r="AA208">
        <v>35</v>
      </c>
      <c r="AB208" t="s">
        <v>595</v>
      </c>
      <c r="AD208" t="s">
        <v>595</v>
      </c>
      <c r="AE208" t="s">
        <v>595</v>
      </c>
      <c r="AF208" t="s">
        <v>111</v>
      </c>
      <c r="AG208" t="s">
        <v>105</v>
      </c>
      <c r="AH208">
        <v>16</v>
      </c>
      <c r="AI208">
        <v>9</v>
      </c>
      <c r="AJ208">
        <v>9</v>
      </c>
      <c r="AK208">
        <v>4</v>
      </c>
      <c r="AL208">
        <v>0</v>
      </c>
      <c r="AM208">
        <v>0</v>
      </c>
      <c r="AN208">
        <v>0</v>
      </c>
      <c r="AO208">
        <v>0</v>
      </c>
      <c r="AP208" t="s">
        <v>106</v>
      </c>
      <c r="AQ208" t="s">
        <v>107</v>
      </c>
      <c r="AR208" t="s">
        <v>108</v>
      </c>
      <c r="AS208" t="s">
        <v>109</v>
      </c>
      <c r="AT208" t="s">
        <v>110</v>
      </c>
      <c r="AU208" t="s">
        <v>111</v>
      </c>
      <c r="AV208" t="s">
        <v>112</v>
      </c>
      <c r="AW208" t="s">
        <v>112</v>
      </c>
      <c r="AX208" t="s">
        <v>104</v>
      </c>
      <c r="AY208">
        <v>0</v>
      </c>
      <c r="AZ208">
        <v>0</v>
      </c>
      <c r="BA208">
        <v>4.75</v>
      </c>
      <c r="BC208">
        <v>0</v>
      </c>
      <c r="BD208">
        <v>10</v>
      </c>
      <c r="BI208" t="s">
        <v>112</v>
      </c>
      <c r="BJ208" t="s">
        <v>111</v>
      </c>
      <c r="BK208" t="s">
        <v>125</v>
      </c>
      <c r="BL208" t="str">
        <f>"https://www.hvlgroup.com/Products/Specs/"&amp;"H129301-PN"</f>
        <v>https://www.hvlgroup.com/Products/Specs/H129301-PN</v>
      </c>
      <c r="BM208" t="s">
        <v>596</v>
      </c>
      <c r="BN208" t="str">
        <f>"https://www.hvlgroup.com/Product/"&amp;"H129301-PN"</f>
        <v>https://www.hvlgroup.com/Product/H129301-PN</v>
      </c>
      <c r="BO208" t="s">
        <v>104</v>
      </c>
      <c r="BP208" t="s">
        <v>104</v>
      </c>
      <c r="BQ208" t="s">
        <v>310</v>
      </c>
      <c r="BR208" t="s">
        <v>116</v>
      </c>
      <c r="BS208" t="s">
        <v>599</v>
      </c>
      <c r="BT208">
        <v>6.25</v>
      </c>
      <c r="BV208" s="1">
        <v>42887</v>
      </c>
      <c r="BW208">
        <v>0</v>
      </c>
      <c r="BX208">
        <v>0</v>
      </c>
      <c r="BY208" t="s">
        <v>104</v>
      </c>
      <c r="BZ208">
        <v>0</v>
      </c>
      <c r="CA208">
        <v>0</v>
      </c>
      <c r="CB208">
        <v>0</v>
      </c>
      <c r="CC208">
        <v>0</v>
      </c>
      <c r="CD208">
        <v>1</v>
      </c>
      <c r="CE208">
        <v>135</v>
      </c>
      <c r="CF208" t="s">
        <v>90</v>
      </c>
      <c r="CI208" t="s">
        <v>111</v>
      </c>
      <c r="CJ208" t="s">
        <v>118</v>
      </c>
      <c r="CK208" t="s">
        <v>111</v>
      </c>
      <c r="CL208" t="s">
        <v>119</v>
      </c>
      <c r="CM208" t="s">
        <v>104</v>
      </c>
    </row>
    <row r="209" spans="1:91" x14ac:dyDescent="0.25">
      <c r="A209" t="s">
        <v>89</v>
      </c>
      <c r="B209" t="s">
        <v>90</v>
      </c>
      <c r="C209" t="s">
        <v>600</v>
      </c>
      <c r="D209" t="s">
        <v>601</v>
      </c>
      <c r="E209" s="4">
        <v>806134833602</v>
      </c>
      <c r="F209" t="s">
        <v>333</v>
      </c>
      <c r="G209" s="4">
        <v>110</v>
      </c>
      <c r="H209" s="4">
        <v>220</v>
      </c>
      <c r="I209" t="s">
        <v>325</v>
      </c>
      <c r="J209" t="s">
        <v>593</v>
      </c>
      <c r="K209" t="s">
        <v>96</v>
      </c>
      <c r="L209" t="s">
        <v>97</v>
      </c>
      <c r="M209" t="s">
        <v>98</v>
      </c>
      <c r="N209" t="s">
        <v>99</v>
      </c>
      <c r="O209" t="s">
        <v>100</v>
      </c>
      <c r="P209" t="s">
        <v>594</v>
      </c>
      <c r="Q209" t="s">
        <v>162</v>
      </c>
      <c r="R209">
        <v>0</v>
      </c>
      <c r="S209">
        <v>13</v>
      </c>
      <c r="T209">
        <v>7.5</v>
      </c>
      <c r="U209">
        <v>0</v>
      </c>
      <c r="V209">
        <v>0</v>
      </c>
      <c r="W209">
        <v>0</v>
      </c>
      <c r="X209">
        <v>7.25</v>
      </c>
      <c r="Y209">
        <v>3</v>
      </c>
      <c r="Z209">
        <v>2</v>
      </c>
      <c r="AA209">
        <v>35</v>
      </c>
      <c r="AB209" t="s">
        <v>595</v>
      </c>
      <c r="AD209" t="s">
        <v>595</v>
      </c>
      <c r="AE209" t="s">
        <v>595</v>
      </c>
      <c r="AF209" t="s">
        <v>111</v>
      </c>
      <c r="AG209" t="s">
        <v>105</v>
      </c>
      <c r="AH209">
        <v>16</v>
      </c>
      <c r="AI209">
        <v>15</v>
      </c>
      <c r="AJ209">
        <v>9</v>
      </c>
      <c r="AK209">
        <v>6</v>
      </c>
      <c r="AL209">
        <v>0</v>
      </c>
      <c r="AM209">
        <v>0</v>
      </c>
      <c r="AN209">
        <v>0</v>
      </c>
      <c r="AO209">
        <v>0</v>
      </c>
      <c r="AP209" t="s">
        <v>106</v>
      </c>
      <c r="AQ209" t="s">
        <v>107</v>
      </c>
      <c r="AR209" t="s">
        <v>108</v>
      </c>
      <c r="AS209" t="s">
        <v>109</v>
      </c>
      <c r="AT209" t="s">
        <v>110</v>
      </c>
      <c r="AU209" t="s">
        <v>111</v>
      </c>
      <c r="AV209" t="s">
        <v>112</v>
      </c>
      <c r="AW209" t="s">
        <v>112</v>
      </c>
      <c r="AX209" t="s">
        <v>104</v>
      </c>
      <c r="AY209">
        <v>0</v>
      </c>
      <c r="AZ209">
        <v>0</v>
      </c>
      <c r="BA209">
        <v>4.5</v>
      </c>
      <c r="BC209">
        <v>0</v>
      </c>
      <c r="BD209">
        <v>13</v>
      </c>
      <c r="BI209" t="s">
        <v>112</v>
      </c>
      <c r="BJ209" t="s">
        <v>111</v>
      </c>
      <c r="BK209" t="s">
        <v>113</v>
      </c>
      <c r="BL209" t="str">
        <f>"https://www.hvlgroup.com/Products/Specs/"&amp;"H129302-AGB"</f>
        <v>https://www.hvlgroup.com/Products/Specs/H129302-AGB</v>
      </c>
      <c r="BM209" t="s">
        <v>596</v>
      </c>
      <c r="BN209" t="str">
        <f>"https://www.hvlgroup.com/Product/"&amp;"H129302-AGB"</f>
        <v>https://www.hvlgroup.com/Product/H129302-AGB</v>
      </c>
      <c r="BO209" t="s">
        <v>104</v>
      </c>
      <c r="BP209" t="s">
        <v>104</v>
      </c>
      <c r="BQ209" t="s">
        <v>310</v>
      </c>
      <c r="BR209" t="s">
        <v>116</v>
      </c>
      <c r="BS209" t="s">
        <v>597</v>
      </c>
      <c r="BT209">
        <v>6.25</v>
      </c>
      <c r="BV209" s="1">
        <v>42887</v>
      </c>
      <c r="BW209">
        <v>0</v>
      </c>
      <c r="BX209">
        <v>0</v>
      </c>
      <c r="BY209" t="s">
        <v>104</v>
      </c>
      <c r="BZ209">
        <v>0</v>
      </c>
      <c r="CA209">
        <v>0</v>
      </c>
      <c r="CB209">
        <v>0</v>
      </c>
      <c r="CC209">
        <v>0</v>
      </c>
      <c r="CD209">
        <v>1</v>
      </c>
      <c r="CE209">
        <v>135</v>
      </c>
      <c r="CF209" t="s">
        <v>90</v>
      </c>
      <c r="CI209" t="s">
        <v>111</v>
      </c>
      <c r="CJ209" t="s">
        <v>118</v>
      </c>
      <c r="CK209" t="s">
        <v>111</v>
      </c>
      <c r="CL209" t="s">
        <v>119</v>
      </c>
      <c r="CM209" t="s">
        <v>104</v>
      </c>
    </row>
    <row r="210" spans="1:91" x14ac:dyDescent="0.25">
      <c r="A210" t="s">
        <v>89</v>
      </c>
      <c r="B210" t="s">
        <v>90</v>
      </c>
      <c r="C210" t="s">
        <v>602</v>
      </c>
      <c r="D210" t="s">
        <v>601</v>
      </c>
      <c r="E210" s="4">
        <v>806134833619</v>
      </c>
      <c r="F210" t="s">
        <v>333</v>
      </c>
      <c r="G210" s="4">
        <v>110</v>
      </c>
      <c r="H210" s="4">
        <v>220</v>
      </c>
      <c r="I210" t="s">
        <v>325</v>
      </c>
      <c r="J210" t="s">
        <v>593</v>
      </c>
      <c r="K210" t="s">
        <v>96</v>
      </c>
      <c r="L210" t="s">
        <v>97</v>
      </c>
      <c r="M210" t="s">
        <v>98</v>
      </c>
      <c r="N210" t="s">
        <v>124</v>
      </c>
      <c r="O210" t="s">
        <v>100</v>
      </c>
      <c r="P210" t="s">
        <v>594</v>
      </c>
      <c r="Q210" t="s">
        <v>162</v>
      </c>
      <c r="R210">
        <v>0</v>
      </c>
      <c r="S210">
        <v>13</v>
      </c>
      <c r="T210">
        <v>7.5</v>
      </c>
      <c r="U210">
        <v>0</v>
      </c>
      <c r="V210">
        <v>0</v>
      </c>
      <c r="W210">
        <v>0</v>
      </c>
      <c r="X210">
        <v>7.25</v>
      </c>
      <c r="Y210">
        <v>3</v>
      </c>
      <c r="Z210">
        <v>2</v>
      </c>
      <c r="AA210">
        <v>35</v>
      </c>
      <c r="AB210" t="s">
        <v>595</v>
      </c>
      <c r="AD210" t="s">
        <v>595</v>
      </c>
      <c r="AE210" t="s">
        <v>595</v>
      </c>
      <c r="AF210" t="s">
        <v>111</v>
      </c>
      <c r="AG210" t="s">
        <v>105</v>
      </c>
      <c r="AH210">
        <v>16</v>
      </c>
      <c r="AI210">
        <v>15</v>
      </c>
      <c r="AJ210">
        <v>9</v>
      </c>
      <c r="AK210">
        <v>6</v>
      </c>
      <c r="AL210">
        <v>0</v>
      </c>
      <c r="AM210">
        <v>0</v>
      </c>
      <c r="AN210">
        <v>0</v>
      </c>
      <c r="AO210">
        <v>0</v>
      </c>
      <c r="AP210" t="s">
        <v>106</v>
      </c>
      <c r="AQ210" t="s">
        <v>107</v>
      </c>
      <c r="AR210" t="s">
        <v>108</v>
      </c>
      <c r="AS210" t="s">
        <v>109</v>
      </c>
      <c r="AT210" t="s">
        <v>110</v>
      </c>
      <c r="AU210" t="s">
        <v>111</v>
      </c>
      <c r="AV210" t="s">
        <v>112</v>
      </c>
      <c r="AW210" t="s">
        <v>112</v>
      </c>
      <c r="AX210" t="s">
        <v>104</v>
      </c>
      <c r="AY210">
        <v>0</v>
      </c>
      <c r="AZ210">
        <v>0</v>
      </c>
      <c r="BA210">
        <v>4.5</v>
      </c>
      <c r="BC210">
        <v>0</v>
      </c>
      <c r="BD210">
        <v>13</v>
      </c>
      <c r="BI210" t="s">
        <v>112</v>
      </c>
      <c r="BJ210" t="s">
        <v>111</v>
      </c>
      <c r="BK210" t="s">
        <v>125</v>
      </c>
      <c r="BL210" t="str">
        <f>"https://www.hvlgroup.com/Products/Specs/"&amp;"H129302-PN"</f>
        <v>https://www.hvlgroup.com/Products/Specs/H129302-PN</v>
      </c>
      <c r="BM210" t="s">
        <v>596</v>
      </c>
      <c r="BN210" t="str">
        <f>"https://www.hvlgroup.com/Product/"&amp;"H129302-PN"</f>
        <v>https://www.hvlgroup.com/Product/H129302-PN</v>
      </c>
      <c r="BO210" t="s">
        <v>104</v>
      </c>
      <c r="BP210" t="s">
        <v>104</v>
      </c>
      <c r="BQ210" t="s">
        <v>310</v>
      </c>
      <c r="BR210" t="s">
        <v>116</v>
      </c>
      <c r="BS210" t="s">
        <v>597</v>
      </c>
      <c r="BT210">
        <v>6.25</v>
      </c>
      <c r="BV210" s="1">
        <v>42887</v>
      </c>
      <c r="BW210">
        <v>0</v>
      </c>
      <c r="BX210">
        <v>0</v>
      </c>
      <c r="BY210" t="s">
        <v>104</v>
      </c>
      <c r="BZ210">
        <v>0</v>
      </c>
      <c r="CA210">
        <v>0</v>
      </c>
      <c r="CB210">
        <v>0</v>
      </c>
      <c r="CC210">
        <v>0</v>
      </c>
      <c r="CD210">
        <v>1</v>
      </c>
      <c r="CE210">
        <v>135</v>
      </c>
      <c r="CF210" t="s">
        <v>90</v>
      </c>
      <c r="CI210" t="s">
        <v>111</v>
      </c>
      <c r="CJ210" t="s">
        <v>118</v>
      </c>
      <c r="CK210" t="s">
        <v>111</v>
      </c>
      <c r="CL210" t="s">
        <v>119</v>
      </c>
      <c r="CM210" t="s">
        <v>104</v>
      </c>
    </row>
    <row r="211" spans="1:91" x14ac:dyDescent="0.25">
      <c r="A211" t="s">
        <v>89</v>
      </c>
      <c r="B211" t="s">
        <v>90</v>
      </c>
      <c r="C211" t="s">
        <v>603</v>
      </c>
      <c r="D211" t="s">
        <v>604</v>
      </c>
      <c r="E211" s="4">
        <v>806134833626</v>
      </c>
      <c r="F211" t="s">
        <v>337</v>
      </c>
      <c r="G211" s="4">
        <v>151</v>
      </c>
      <c r="H211" s="4">
        <v>302</v>
      </c>
      <c r="I211" t="s">
        <v>325</v>
      </c>
      <c r="J211" t="s">
        <v>593</v>
      </c>
      <c r="K211" t="s">
        <v>96</v>
      </c>
      <c r="L211" t="s">
        <v>97</v>
      </c>
      <c r="M211" t="s">
        <v>98</v>
      </c>
      <c r="N211" t="s">
        <v>99</v>
      </c>
      <c r="O211" t="s">
        <v>100</v>
      </c>
      <c r="P211" t="s">
        <v>594</v>
      </c>
      <c r="Q211" t="s">
        <v>162</v>
      </c>
      <c r="R211">
        <v>0</v>
      </c>
      <c r="S211">
        <v>21</v>
      </c>
      <c r="T211">
        <v>7.5</v>
      </c>
      <c r="U211">
        <v>0</v>
      </c>
      <c r="V211">
        <v>0</v>
      </c>
      <c r="W211">
        <v>0</v>
      </c>
      <c r="X211">
        <v>7.25</v>
      </c>
      <c r="Y211">
        <v>5</v>
      </c>
      <c r="Z211">
        <v>3</v>
      </c>
      <c r="AA211">
        <v>35</v>
      </c>
      <c r="AB211" t="s">
        <v>595</v>
      </c>
      <c r="AD211" t="s">
        <v>595</v>
      </c>
      <c r="AE211" t="s">
        <v>595</v>
      </c>
      <c r="AF211" t="s">
        <v>111</v>
      </c>
      <c r="AG211" t="s">
        <v>105</v>
      </c>
      <c r="AH211">
        <v>22</v>
      </c>
      <c r="AI211">
        <v>16</v>
      </c>
      <c r="AJ211">
        <v>9</v>
      </c>
      <c r="AK211">
        <v>8</v>
      </c>
      <c r="AL211">
        <v>0</v>
      </c>
      <c r="AM211">
        <v>0</v>
      </c>
      <c r="AN211">
        <v>0</v>
      </c>
      <c r="AO211">
        <v>0</v>
      </c>
      <c r="AP211" t="s">
        <v>106</v>
      </c>
      <c r="AQ211" t="s">
        <v>107</v>
      </c>
      <c r="AR211" t="s">
        <v>108</v>
      </c>
      <c r="AS211" t="s">
        <v>109</v>
      </c>
      <c r="AT211" t="s">
        <v>110</v>
      </c>
      <c r="AU211" t="s">
        <v>111</v>
      </c>
      <c r="AV211" t="s">
        <v>112</v>
      </c>
      <c r="AW211" t="s">
        <v>112</v>
      </c>
      <c r="AX211" t="s">
        <v>104</v>
      </c>
      <c r="AY211">
        <v>0</v>
      </c>
      <c r="AZ211">
        <v>0</v>
      </c>
      <c r="BA211">
        <v>4.75</v>
      </c>
      <c r="BC211">
        <v>0</v>
      </c>
      <c r="BD211">
        <v>12</v>
      </c>
      <c r="BI211" t="s">
        <v>112</v>
      </c>
      <c r="BJ211" t="s">
        <v>111</v>
      </c>
      <c r="BK211" t="s">
        <v>113</v>
      </c>
      <c r="BL211" t="str">
        <f>"https://www.hvlgroup.com/Products/Specs/"&amp;"H129303-AGB"</f>
        <v>https://www.hvlgroup.com/Products/Specs/H129303-AGB</v>
      </c>
      <c r="BM211" t="s">
        <v>596</v>
      </c>
      <c r="BN211" t="str">
        <f>"https://www.hvlgroup.com/Product/"&amp;"H129303-AGB"</f>
        <v>https://www.hvlgroup.com/Product/H129303-AGB</v>
      </c>
      <c r="BO211" t="s">
        <v>104</v>
      </c>
      <c r="BP211" t="s">
        <v>104</v>
      </c>
      <c r="BQ211" t="s">
        <v>310</v>
      </c>
      <c r="BR211" t="s">
        <v>116</v>
      </c>
      <c r="BS211" t="s">
        <v>597</v>
      </c>
      <c r="BT211">
        <v>6.25</v>
      </c>
      <c r="BV211" s="1">
        <v>42887</v>
      </c>
      <c r="BW211">
        <v>0</v>
      </c>
      <c r="BX211">
        <v>0</v>
      </c>
      <c r="BY211" t="s">
        <v>104</v>
      </c>
      <c r="BZ211">
        <v>0</v>
      </c>
      <c r="CA211">
        <v>0</v>
      </c>
      <c r="CB211">
        <v>0</v>
      </c>
      <c r="CC211">
        <v>0</v>
      </c>
      <c r="CD211">
        <v>1</v>
      </c>
      <c r="CE211">
        <v>135</v>
      </c>
      <c r="CF211" t="s">
        <v>90</v>
      </c>
      <c r="CI211" t="s">
        <v>111</v>
      </c>
      <c r="CJ211" t="s">
        <v>118</v>
      </c>
      <c r="CK211" t="s">
        <v>111</v>
      </c>
      <c r="CL211" t="s">
        <v>119</v>
      </c>
      <c r="CM211" t="s">
        <v>104</v>
      </c>
    </row>
    <row r="212" spans="1:91" x14ac:dyDescent="0.25">
      <c r="A212" t="s">
        <v>89</v>
      </c>
      <c r="B212" t="s">
        <v>90</v>
      </c>
      <c r="C212" t="s">
        <v>605</v>
      </c>
      <c r="D212" t="s">
        <v>604</v>
      </c>
      <c r="E212" s="4">
        <v>806134833633</v>
      </c>
      <c r="F212" t="s">
        <v>337</v>
      </c>
      <c r="G212" s="4">
        <v>151</v>
      </c>
      <c r="H212" s="4">
        <v>302</v>
      </c>
      <c r="I212" t="s">
        <v>325</v>
      </c>
      <c r="J212" t="s">
        <v>593</v>
      </c>
      <c r="K212" t="s">
        <v>96</v>
      </c>
      <c r="L212" t="s">
        <v>97</v>
      </c>
      <c r="M212" t="s">
        <v>98</v>
      </c>
      <c r="N212" t="s">
        <v>124</v>
      </c>
      <c r="O212" t="s">
        <v>100</v>
      </c>
      <c r="P212" t="s">
        <v>594</v>
      </c>
      <c r="Q212" t="s">
        <v>162</v>
      </c>
      <c r="R212">
        <v>0</v>
      </c>
      <c r="S212">
        <v>21</v>
      </c>
      <c r="T212">
        <v>7.5</v>
      </c>
      <c r="U212">
        <v>0</v>
      </c>
      <c r="V212">
        <v>0</v>
      </c>
      <c r="W212">
        <v>0</v>
      </c>
      <c r="X212">
        <v>7.25</v>
      </c>
      <c r="Y212">
        <v>5</v>
      </c>
      <c r="Z212">
        <v>3</v>
      </c>
      <c r="AA212">
        <v>35</v>
      </c>
      <c r="AB212" t="s">
        <v>595</v>
      </c>
      <c r="AD212" t="s">
        <v>595</v>
      </c>
      <c r="AE212" t="s">
        <v>595</v>
      </c>
      <c r="AF212" t="s">
        <v>111</v>
      </c>
      <c r="AG212" t="s">
        <v>105</v>
      </c>
      <c r="AH212">
        <v>22</v>
      </c>
      <c r="AI212">
        <v>16</v>
      </c>
      <c r="AJ212">
        <v>9</v>
      </c>
      <c r="AK212">
        <v>8</v>
      </c>
      <c r="AL212">
        <v>0</v>
      </c>
      <c r="AM212">
        <v>0</v>
      </c>
      <c r="AN212">
        <v>0</v>
      </c>
      <c r="AO212">
        <v>0</v>
      </c>
      <c r="AP212" t="s">
        <v>106</v>
      </c>
      <c r="AQ212" t="s">
        <v>107</v>
      </c>
      <c r="AR212" t="s">
        <v>108</v>
      </c>
      <c r="AS212" t="s">
        <v>109</v>
      </c>
      <c r="AT212" t="s">
        <v>110</v>
      </c>
      <c r="AU212" t="s">
        <v>111</v>
      </c>
      <c r="AV212" t="s">
        <v>112</v>
      </c>
      <c r="AW212" t="s">
        <v>112</v>
      </c>
      <c r="AX212" t="s">
        <v>104</v>
      </c>
      <c r="AY212">
        <v>0</v>
      </c>
      <c r="AZ212">
        <v>0</v>
      </c>
      <c r="BA212">
        <v>4.75</v>
      </c>
      <c r="BC212">
        <v>0</v>
      </c>
      <c r="BD212">
        <v>12</v>
      </c>
      <c r="BI212" t="s">
        <v>112</v>
      </c>
      <c r="BJ212" t="s">
        <v>111</v>
      </c>
      <c r="BK212" t="s">
        <v>125</v>
      </c>
      <c r="BL212" t="str">
        <f>"https://www.hvlgroup.com/Products/Specs/"&amp;"H129303-PN"</f>
        <v>https://www.hvlgroup.com/Products/Specs/H129303-PN</v>
      </c>
      <c r="BM212" t="s">
        <v>596</v>
      </c>
      <c r="BN212" t="str">
        <f>"https://www.hvlgroup.com/Product/"&amp;"H129303-PN"</f>
        <v>https://www.hvlgroup.com/Product/H129303-PN</v>
      </c>
      <c r="BO212" t="s">
        <v>104</v>
      </c>
      <c r="BP212" t="s">
        <v>104</v>
      </c>
      <c r="BQ212" t="s">
        <v>310</v>
      </c>
      <c r="BR212" t="s">
        <v>116</v>
      </c>
      <c r="BS212" t="s">
        <v>597</v>
      </c>
      <c r="BT212">
        <v>6.25</v>
      </c>
      <c r="BV212" s="1">
        <v>42887</v>
      </c>
      <c r="BW212">
        <v>0</v>
      </c>
      <c r="BX212">
        <v>0</v>
      </c>
      <c r="BY212" t="s">
        <v>104</v>
      </c>
      <c r="BZ212">
        <v>0</v>
      </c>
      <c r="CA212">
        <v>0</v>
      </c>
      <c r="CB212">
        <v>0</v>
      </c>
      <c r="CC212">
        <v>0</v>
      </c>
      <c r="CD212">
        <v>1</v>
      </c>
      <c r="CE212">
        <v>135</v>
      </c>
      <c r="CF212" t="s">
        <v>90</v>
      </c>
      <c r="CI212" t="s">
        <v>111</v>
      </c>
      <c r="CJ212" t="s">
        <v>118</v>
      </c>
      <c r="CK212" t="s">
        <v>111</v>
      </c>
      <c r="CL212" t="s">
        <v>119</v>
      </c>
      <c r="CM212" t="s">
        <v>104</v>
      </c>
    </row>
    <row r="213" spans="1:91" x14ac:dyDescent="0.25">
      <c r="A213" t="s">
        <v>89</v>
      </c>
      <c r="B213" t="s">
        <v>90</v>
      </c>
      <c r="C213" t="s">
        <v>606</v>
      </c>
      <c r="D213" t="s">
        <v>607</v>
      </c>
      <c r="E213" s="4">
        <v>806134838386</v>
      </c>
      <c r="F213" t="s">
        <v>93</v>
      </c>
      <c r="G213" s="4">
        <v>81</v>
      </c>
      <c r="H213" s="4">
        <v>162</v>
      </c>
      <c r="I213" t="s">
        <v>94</v>
      </c>
      <c r="J213" t="s">
        <v>608</v>
      </c>
      <c r="K213" t="s">
        <v>96</v>
      </c>
      <c r="L213" t="s">
        <v>97</v>
      </c>
      <c r="M213" t="s">
        <v>98</v>
      </c>
      <c r="N213" t="s">
        <v>460</v>
      </c>
      <c r="O213" t="s">
        <v>100</v>
      </c>
      <c r="P213" t="s">
        <v>161</v>
      </c>
      <c r="Q213" t="s">
        <v>162</v>
      </c>
      <c r="R213">
        <v>0</v>
      </c>
      <c r="S213">
        <v>4.5</v>
      </c>
      <c r="T213">
        <v>10.75</v>
      </c>
      <c r="U213">
        <v>0</v>
      </c>
      <c r="V213">
        <v>0</v>
      </c>
      <c r="W213">
        <v>0</v>
      </c>
      <c r="X213">
        <v>5.75</v>
      </c>
      <c r="Y213">
        <v>3</v>
      </c>
      <c r="Z213">
        <v>1</v>
      </c>
      <c r="AA213">
        <v>4</v>
      </c>
      <c r="AB213" t="s">
        <v>144</v>
      </c>
      <c r="AD213" t="s">
        <v>144</v>
      </c>
      <c r="AE213" t="s">
        <v>144</v>
      </c>
      <c r="AF213" t="s">
        <v>111</v>
      </c>
      <c r="AG213" t="s">
        <v>105</v>
      </c>
      <c r="AH213">
        <v>17</v>
      </c>
      <c r="AI213">
        <v>9</v>
      </c>
      <c r="AJ213">
        <v>8</v>
      </c>
      <c r="AK213">
        <v>5</v>
      </c>
      <c r="AL213">
        <v>0</v>
      </c>
      <c r="AM213">
        <v>0</v>
      </c>
      <c r="AN213">
        <v>0</v>
      </c>
      <c r="AO213">
        <v>0</v>
      </c>
      <c r="AP213" t="s">
        <v>106</v>
      </c>
      <c r="AQ213" t="s">
        <v>107</v>
      </c>
      <c r="AR213" t="s">
        <v>108</v>
      </c>
      <c r="AS213" t="s">
        <v>109</v>
      </c>
      <c r="AT213" t="s">
        <v>110</v>
      </c>
      <c r="AU213" t="s">
        <v>111</v>
      </c>
      <c r="AV213" t="s">
        <v>112</v>
      </c>
      <c r="AW213" t="s">
        <v>112</v>
      </c>
      <c r="AX213" t="s">
        <v>104</v>
      </c>
      <c r="AY213">
        <v>0</v>
      </c>
      <c r="AZ213">
        <v>0</v>
      </c>
      <c r="BA213">
        <v>4.5</v>
      </c>
      <c r="BC213">
        <v>0</v>
      </c>
      <c r="BD213">
        <v>12</v>
      </c>
      <c r="BI213" t="s">
        <v>145</v>
      </c>
      <c r="BJ213" t="s">
        <v>111</v>
      </c>
      <c r="BK213" t="s">
        <v>461</v>
      </c>
      <c r="BL213" t="str">
        <f>"https://www.hvlgroup.com/Products/Specs/"&amp;"H130101-AGB/BK"</f>
        <v>https://www.hvlgroup.com/Products/Specs/H130101-AGB/BK</v>
      </c>
      <c r="BM213" t="s">
        <v>609</v>
      </c>
      <c r="BN213" t="str">
        <f>"https://www.hvlgroup.com/Product/"&amp;"H130101-AGB/BK"</f>
        <v>https://www.hvlgroup.com/Product/H130101-AGB/BK</v>
      </c>
      <c r="BO213" t="s">
        <v>104</v>
      </c>
      <c r="BP213" t="s">
        <v>104</v>
      </c>
      <c r="BQ213" t="s">
        <v>422</v>
      </c>
      <c r="BR213" t="s">
        <v>116</v>
      </c>
      <c r="BS213" t="s">
        <v>610</v>
      </c>
      <c r="BT213">
        <v>4</v>
      </c>
      <c r="BV213" s="1">
        <v>42887</v>
      </c>
      <c r="BW213">
        <v>0</v>
      </c>
      <c r="BX213">
        <v>0</v>
      </c>
      <c r="BY213" t="s">
        <v>104</v>
      </c>
      <c r="BZ213">
        <v>0</v>
      </c>
      <c r="CA213">
        <v>0</v>
      </c>
      <c r="CB213">
        <v>0</v>
      </c>
      <c r="CC213">
        <v>0</v>
      </c>
      <c r="CD213">
        <v>1</v>
      </c>
      <c r="CE213">
        <v>93</v>
      </c>
      <c r="CF213" t="s">
        <v>90</v>
      </c>
      <c r="CI213" t="s">
        <v>111</v>
      </c>
      <c r="CJ213" t="s">
        <v>118</v>
      </c>
      <c r="CK213" t="s">
        <v>111</v>
      </c>
      <c r="CL213" t="s">
        <v>119</v>
      </c>
      <c r="CM213" t="s">
        <v>104</v>
      </c>
    </row>
    <row r="214" spans="1:91" x14ac:dyDescent="0.25">
      <c r="A214" t="s">
        <v>89</v>
      </c>
      <c r="B214" t="s">
        <v>90</v>
      </c>
      <c r="C214" t="s">
        <v>611</v>
      </c>
      <c r="D214" t="s">
        <v>607</v>
      </c>
      <c r="E214" s="4">
        <v>806134838393</v>
      </c>
      <c r="F214" t="s">
        <v>93</v>
      </c>
      <c r="G214" s="4">
        <v>81</v>
      </c>
      <c r="H214" s="4">
        <v>162</v>
      </c>
      <c r="I214" t="s">
        <v>94</v>
      </c>
      <c r="J214" t="s">
        <v>608</v>
      </c>
      <c r="K214" t="s">
        <v>96</v>
      </c>
      <c r="L214" t="s">
        <v>97</v>
      </c>
      <c r="M214" t="s">
        <v>98</v>
      </c>
      <c r="N214" t="s">
        <v>465</v>
      </c>
      <c r="O214" t="s">
        <v>100</v>
      </c>
      <c r="P214" t="s">
        <v>161</v>
      </c>
      <c r="Q214" t="s">
        <v>162</v>
      </c>
      <c r="R214">
        <v>0</v>
      </c>
      <c r="S214">
        <v>4.5</v>
      </c>
      <c r="T214">
        <v>10.75</v>
      </c>
      <c r="U214">
        <v>0</v>
      </c>
      <c r="V214">
        <v>0</v>
      </c>
      <c r="W214">
        <v>0</v>
      </c>
      <c r="X214">
        <v>5.75</v>
      </c>
      <c r="Y214">
        <v>3</v>
      </c>
      <c r="Z214">
        <v>1</v>
      </c>
      <c r="AA214">
        <v>4</v>
      </c>
      <c r="AB214" t="s">
        <v>144</v>
      </c>
      <c r="AD214" t="s">
        <v>144</v>
      </c>
      <c r="AE214" t="s">
        <v>144</v>
      </c>
      <c r="AF214" t="s">
        <v>111</v>
      </c>
      <c r="AG214" t="s">
        <v>105</v>
      </c>
      <c r="AH214">
        <v>17</v>
      </c>
      <c r="AI214">
        <v>9</v>
      </c>
      <c r="AJ214">
        <v>8</v>
      </c>
      <c r="AK214">
        <v>5</v>
      </c>
      <c r="AL214">
        <v>0</v>
      </c>
      <c r="AM214">
        <v>0</v>
      </c>
      <c r="AN214">
        <v>0</v>
      </c>
      <c r="AO214">
        <v>0</v>
      </c>
      <c r="AP214" t="s">
        <v>106</v>
      </c>
      <c r="AQ214" t="s">
        <v>107</v>
      </c>
      <c r="AR214" t="s">
        <v>108</v>
      </c>
      <c r="AS214" t="s">
        <v>109</v>
      </c>
      <c r="AT214" t="s">
        <v>110</v>
      </c>
      <c r="AU214" t="s">
        <v>111</v>
      </c>
      <c r="AV214" t="s">
        <v>112</v>
      </c>
      <c r="AW214" t="s">
        <v>112</v>
      </c>
      <c r="AX214" t="s">
        <v>104</v>
      </c>
      <c r="AY214">
        <v>0</v>
      </c>
      <c r="AZ214">
        <v>0</v>
      </c>
      <c r="BA214">
        <v>4.5</v>
      </c>
      <c r="BC214">
        <v>0</v>
      </c>
      <c r="BD214">
        <v>12</v>
      </c>
      <c r="BI214" t="s">
        <v>145</v>
      </c>
      <c r="BJ214" t="s">
        <v>111</v>
      </c>
      <c r="BK214" t="s">
        <v>466</v>
      </c>
      <c r="BL214" t="str">
        <f>"https://www.hvlgroup.com/Products/Specs/"&amp;"H130101-PN/BK"</f>
        <v>https://www.hvlgroup.com/Products/Specs/H130101-PN/BK</v>
      </c>
      <c r="BM214" t="s">
        <v>609</v>
      </c>
      <c r="BN214" t="str">
        <f>"https://www.hvlgroup.com/Product/"&amp;"H130101-PN/BK"</f>
        <v>https://www.hvlgroup.com/Product/H130101-PN/BK</v>
      </c>
      <c r="BO214" t="s">
        <v>104</v>
      </c>
      <c r="BP214" t="s">
        <v>104</v>
      </c>
      <c r="BQ214" t="s">
        <v>422</v>
      </c>
      <c r="BR214" t="s">
        <v>116</v>
      </c>
      <c r="BS214" t="s">
        <v>610</v>
      </c>
      <c r="BT214">
        <v>4</v>
      </c>
      <c r="BV214" s="1">
        <v>42887</v>
      </c>
      <c r="BW214">
        <v>0</v>
      </c>
      <c r="BX214">
        <v>0</v>
      </c>
      <c r="BY214" t="s">
        <v>104</v>
      </c>
      <c r="BZ214">
        <v>0</v>
      </c>
      <c r="CA214">
        <v>0</v>
      </c>
      <c r="CB214">
        <v>0</v>
      </c>
      <c r="CC214">
        <v>0</v>
      </c>
      <c r="CD214">
        <v>1</v>
      </c>
      <c r="CE214">
        <v>93</v>
      </c>
      <c r="CF214" t="s">
        <v>90</v>
      </c>
      <c r="CI214" t="s">
        <v>111</v>
      </c>
      <c r="CJ214" t="s">
        <v>118</v>
      </c>
      <c r="CK214" t="s">
        <v>111</v>
      </c>
      <c r="CL214" t="s">
        <v>119</v>
      </c>
      <c r="CM214" t="s">
        <v>104</v>
      </c>
    </row>
    <row r="215" spans="1:91" x14ac:dyDescent="0.25">
      <c r="A215" t="s">
        <v>89</v>
      </c>
      <c r="B215" t="s">
        <v>90</v>
      </c>
      <c r="C215" t="s">
        <v>612</v>
      </c>
      <c r="D215" t="s">
        <v>613</v>
      </c>
      <c r="E215" s="4">
        <v>806134838409</v>
      </c>
      <c r="F215" t="s">
        <v>128</v>
      </c>
      <c r="G215" s="4">
        <v>134</v>
      </c>
      <c r="H215" s="4">
        <v>268</v>
      </c>
      <c r="I215" t="s">
        <v>94</v>
      </c>
      <c r="J215" t="s">
        <v>608</v>
      </c>
      <c r="K215" t="s">
        <v>96</v>
      </c>
      <c r="L215" t="s">
        <v>97</v>
      </c>
      <c r="M215" t="s">
        <v>98</v>
      </c>
      <c r="N215" t="s">
        <v>460</v>
      </c>
      <c r="O215" t="s">
        <v>100</v>
      </c>
      <c r="P215" t="s">
        <v>161</v>
      </c>
      <c r="Q215" t="s">
        <v>162</v>
      </c>
      <c r="R215">
        <v>0</v>
      </c>
      <c r="S215">
        <v>4.75</v>
      </c>
      <c r="T215">
        <v>15</v>
      </c>
      <c r="U215">
        <v>0</v>
      </c>
      <c r="V215">
        <v>0</v>
      </c>
      <c r="W215">
        <v>0</v>
      </c>
      <c r="X215">
        <v>5.75</v>
      </c>
      <c r="Y215">
        <v>3</v>
      </c>
      <c r="Z215">
        <v>2</v>
      </c>
      <c r="AA215">
        <v>4</v>
      </c>
      <c r="AB215" t="s">
        <v>144</v>
      </c>
      <c r="AD215" t="s">
        <v>144</v>
      </c>
      <c r="AE215" t="s">
        <v>144</v>
      </c>
      <c r="AF215" t="s">
        <v>111</v>
      </c>
      <c r="AG215" t="s">
        <v>105</v>
      </c>
      <c r="AH215">
        <v>27</v>
      </c>
      <c r="AI215">
        <v>9</v>
      </c>
      <c r="AJ215">
        <v>8</v>
      </c>
      <c r="AK215">
        <v>5</v>
      </c>
      <c r="AL215">
        <v>0</v>
      </c>
      <c r="AM215">
        <v>0</v>
      </c>
      <c r="AN215">
        <v>0</v>
      </c>
      <c r="AO215">
        <v>0</v>
      </c>
      <c r="AP215" t="s">
        <v>106</v>
      </c>
      <c r="AQ215" t="s">
        <v>107</v>
      </c>
      <c r="AR215" t="s">
        <v>108</v>
      </c>
      <c r="AS215" t="s">
        <v>109</v>
      </c>
      <c r="AT215" t="s">
        <v>110</v>
      </c>
      <c r="AU215" t="s">
        <v>111</v>
      </c>
      <c r="AV215" t="s">
        <v>112</v>
      </c>
      <c r="AW215" t="s">
        <v>112</v>
      </c>
      <c r="AX215" t="s">
        <v>104</v>
      </c>
      <c r="AY215">
        <v>0</v>
      </c>
      <c r="AZ215">
        <v>0</v>
      </c>
      <c r="BA215">
        <v>4.75</v>
      </c>
      <c r="BC215">
        <v>0</v>
      </c>
      <c r="BD215">
        <v>12</v>
      </c>
      <c r="BI215" t="s">
        <v>145</v>
      </c>
      <c r="BJ215" t="s">
        <v>111</v>
      </c>
      <c r="BK215" t="s">
        <v>461</v>
      </c>
      <c r="BL215" t="str">
        <f>"https://www.hvlgroup.com/Products/Specs/"&amp;"H130102-AGB/BK"</f>
        <v>https://www.hvlgroup.com/Products/Specs/H130102-AGB/BK</v>
      </c>
      <c r="BM215" t="s">
        <v>609</v>
      </c>
      <c r="BN215" t="str">
        <f>"https://www.hvlgroup.com/Product/"&amp;"H130102-AGB/BK"</f>
        <v>https://www.hvlgroup.com/Product/H130102-AGB/BK</v>
      </c>
      <c r="BO215" t="s">
        <v>104</v>
      </c>
      <c r="BP215" t="s">
        <v>104</v>
      </c>
      <c r="BQ215" t="s">
        <v>422</v>
      </c>
      <c r="BR215" t="s">
        <v>116</v>
      </c>
      <c r="BS215" t="s">
        <v>610</v>
      </c>
      <c r="BT215">
        <v>4</v>
      </c>
      <c r="BV215" s="1">
        <v>42887</v>
      </c>
      <c r="BW215">
        <v>0</v>
      </c>
      <c r="BX215">
        <v>0</v>
      </c>
      <c r="BY215" t="s">
        <v>104</v>
      </c>
      <c r="BZ215">
        <v>0</v>
      </c>
      <c r="CA215">
        <v>0</v>
      </c>
      <c r="CB215">
        <v>0</v>
      </c>
      <c r="CC215">
        <v>0</v>
      </c>
      <c r="CD215">
        <v>1</v>
      </c>
      <c r="CE215">
        <v>93</v>
      </c>
      <c r="CF215" t="s">
        <v>90</v>
      </c>
      <c r="CI215" t="s">
        <v>111</v>
      </c>
      <c r="CJ215" t="s">
        <v>118</v>
      </c>
      <c r="CK215" t="s">
        <v>111</v>
      </c>
      <c r="CL215" t="s">
        <v>119</v>
      </c>
      <c r="CM215" t="s">
        <v>104</v>
      </c>
    </row>
    <row r="216" spans="1:91" x14ac:dyDescent="0.25">
      <c r="A216" t="s">
        <v>89</v>
      </c>
      <c r="B216" t="s">
        <v>90</v>
      </c>
      <c r="C216" t="s">
        <v>614</v>
      </c>
      <c r="D216" t="s">
        <v>613</v>
      </c>
      <c r="E216" s="4">
        <v>806134838416</v>
      </c>
      <c r="F216" t="s">
        <v>128</v>
      </c>
      <c r="G216" s="4">
        <v>134</v>
      </c>
      <c r="H216" s="4">
        <v>268</v>
      </c>
      <c r="I216" t="s">
        <v>94</v>
      </c>
      <c r="J216" t="s">
        <v>608</v>
      </c>
      <c r="K216" t="s">
        <v>96</v>
      </c>
      <c r="L216" t="s">
        <v>97</v>
      </c>
      <c r="M216" t="s">
        <v>98</v>
      </c>
      <c r="N216" t="s">
        <v>465</v>
      </c>
      <c r="O216" t="s">
        <v>100</v>
      </c>
      <c r="P216" t="s">
        <v>161</v>
      </c>
      <c r="Q216" t="s">
        <v>162</v>
      </c>
      <c r="R216">
        <v>0</v>
      </c>
      <c r="S216">
        <v>4.75</v>
      </c>
      <c r="T216">
        <v>15</v>
      </c>
      <c r="U216">
        <v>0</v>
      </c>
      <c r="V216">
        <v>0</v>
      </c>
      <c r="W216">
        <v>0</v>
      </c>
      <c r="X216">
        <v>5.75</v>
      </c>
      <c r="Y216">
        <v>3</v>
      </c>
      <c r="Z216">
        <v>2</v>
      </c>
      <c r="AA216">
        <v>4</v>
      </c>
      <c r="AB216" t="s">
        <v>144</v>
      </c>
      <c r="AD216" t="s">
        <v>144</v>
      </c>
      <c r="AE216" t="s">
        <v>144</v>
      </c>
      <c r="AF216" t="s">
        <v>111</v>
      </c>
      <c r="AG216" t="s">
        <v>105</v>
      </c>
      <c r="AH216">
        <v>28</v>
      </c>
      <c r="AI216">
        <v>10</v>
      </c>
      <c r="AJ216">
        <v>8</v>
      </c>
      <c r="AK216">
        <v>5</v>
      </c>
      <c r="AL216">
        <v>0</v>
      </c>
      <c r="AM216">
        <v>0</v>
      </c>
      <c r="AN216">
        <v>0</v>
      </c>
      <c r="AO216">
        <v>0</v>
      </c>
      <c r="AP216" t="s">
        <v>106</v>
      </c>
      <c r="AQ216" t="s">
        <v>107</v>
      </c>
      <c r="AR216" t="s">
        <v>108</v>
      </c>
      <c r="AS216" t="s">
        <v>109</v>
      </c>
      <c r="AT216" t="s">
        <v>110</v>
      </c>
      <c r="AU216" t="s">
        <v>111</v>
      </c>
      <c r="AV216" t="s">
        <v>112</v>
      </c>
      <c r="AW216" t="s">
        <v>112</v>
      </c>
      <c r="AX216" t="s">
        <v>104</v>
      </c>
      <c r="AY216">
        <v>0</v>
      </c>
      <c r="AZ216">
        <v>0</v>
      </c>
      <c r="BA216">
        <v>4.75</v>
      </c>
      <c r="BC216">
        <v>0</v>
      </c>
      <c r="BD216">
        <v>12</v>
      </c>
      <c r="BI216" t="s">
        <v>145</v>
      </c>
      <c r="BJ216" t="s">
        <v>111</v>
      </c>
      <c r="BK216" t="s">
        <v>466</v>
      </c>
      <c r="BL216" t="str">
        <f>"https://www.hvlgroup.com/Products/Specs/"&amp;"H130102-PN/BK"</f>
        <v>https://www.hvlgroup.com/Products/Specs/H130102-PN/BK</v>
      </c>
      <c r="BM216" t="s">
        <v>609</v>
      </c>
      <c r="BN216" t="str">
        <f>"https://www.hvlgroup.com/Product/"&amp;"H130102-PN/BK"</f>
        <v>https://www.hvlgroup.com/Product/H130102-PN/BK</v>
      </c>
      <c r="BO216" t="s">
        <v>104</v>
      </c>
      <c r="BP216" t="s">
        <v>104</v>
      </c>
      <c r="BQ216" t="s">
        <v>422</v>
      </c>
      <c r="BR216" t="s">
        <v>116</v>
      </c>
      <c r="BS216" t="s">
        <v>610</v>
      </c>
      <c r="BT216">
        <v>4</v>
      </c>
      <c r="BV216" s="1">
        <v>42887</v>
      </c>
      <c r="BW216">
        <v>0</v>
      </c>
      <c r="BX216">
        <v>0</v>
      </c>
      <c r="BY216" t="s">
        <v>104</v>
      </c>
      <c r="BZ216">
        <v>0</v>
      </c>
      <c r="CA216">
        <v>0</v>
      </c>
      <c r="CB216">
        <v>0</v>
      </c>
      <c r="CC216">
        <v>0</v>
      </c>
      <c r="CD216">
        <v>1</v>
      </c>
      <c r="CE216">
        <v>93</v>
      </c>
      <c r="CF216" t="s">
        <v>90</v>
      </c>
      <c r="CI216" t="s">
        <v>111</v>
      </c>
      <c r="CJ216" t="s">
        <v>118</v>
      </c>
      <c r="CK216" t="s">
        <v>111</v>
      </c>
      <c r="CL216" t="s">
        <v>119</v>
      </c>
      <c r="CM216" t="s">
        <v>104</v>
      </c>
    </row>
    <row r="217" spans="1:91" x14ac:dyDescent="0.25">
      <c r="A217" t="s">
        <v>89</v>
      </c>
      <c r="B217" t="s">
        <v>90</v>
      </c>
      <c r="C217" t="s">
        <v>615</v>
      </c>
      <c r="D217" t="s">
        <v>616</v>
      </c>
      <c r="E217" s="4">
        <v>806134838423</v>
      </c>
      <c r="F217" t="s">
        <v>134</v>
      </c>
      <c r="G217" s="4">
        <v>87</v>
      </c>
      <c r="H217" s="4">
        <v>174</v>
      </c>
      <c r="I217" t="s">
        <v>135</v>
      </c>
      <c r="J217" t="s">
        <v>608</v>
      </c>
      <c r="K217" t="s">
        <v>96</v>
      </c>
      <c r="L217" t="s">
        <v>97</v>
      </c>
      <c r="M217" t="s">
        <v>98</v>
      </c>
      <c r="N217" t="s">
        <v>460</v>
      </c>
      <c r="O217" t="s">
        <v>100</v>
      </c>
      <c r="P217" t="s">
        <v>161</v>
      </c>
      <c r="Q217" t="s">
        <v>162</v>
      </c>
      <c r="R217">
        <v>0</v>
      </c>
      <c r="S217">
        <v>0</v>
      </c>
      <c r="T217">
        <v>8</v>
      </c>
      <c r="U217">
        <v>11.5</v>
      </c>
      <c r="V217">
        <v>128.5</v>
      </c>
      <c r="W217">
        <v>4.5</v>
      </c>
      <c r="X217">
        <v>0</v>
      </c>
      <c r="Y217">
        <v>2</v>
      </c>
      <c r="Z217">
        <v>1</v>
      </c>
      <c r="AA217">
        <v>4</v>
      </c>
      <c r="AB217" t="s">
        <v>144</v>
      </c>
      <c r="AD217" t="s">
        <v>144</v>
      </c>
      <c r="AE217" t="s">
        <v>144</v>
      </c>
      <c r="AF217" t="s">
        <v>111</v>
      </c>
      <c r="AG217" t="s">
        <v>105</v>
      </c>
      <c r="AH217">
        <v>28</v>
      </c>
      <c r="AI217">
        <v>10</v>
      </c>
      <c r="AJ217">
        <v>8</v>
      </c>
      <c r="AK217">
        <v>5</v>
      </c>
      <c r="AL217">
        <v>0</v>
      </c>
      <c r="AM217">
        <v>0</v>
      </c>
      <c r="AN217">
        <v>0</v>
      </c>
      <c r="AO217">
        <v>0</v>
      </c>
      <c r="AP217" t="s">
        <v>106</v>
      </c>
      <c r="AQ217" t="s">
        <v>107</v>
      </c>
      <c r="AR217" t="s">
        <v>108</v>
      </c>
      <c r="AS217" t="s">
        <v>109</v>
      </c>
      <c r="AT217" t="s">
        <v>110</v>
      </c>
      <c r="AU217" t="s">
        <v>104</v>
      </c>
      <c r="AX217" t="s">
        <v>104</v>
      </c>
      <c r="AY217">
        <v>0</v>
      </c>
      <c r="AZ217">
        <v>0</v>
      </c>
      <c r="BA217">
        <v>4.5</v>
      </c>
      <c r="BC217">
        <v>0</v>
      </c>
      <c r="BD217">
        <v>111</v>
      </c>
      <c r="BE217" t="s">
        <v>136</v>
      </c>
      <c r="BI217" t="s">
        <v>145</v>
      </c>
      <c r="BJ217" t="s">
        <v>111</v>
      </c>
      <c r="BK217" t="s">
        <v>461</v>
      </c>
      <c r="BL217" t="str">
        <f>"https://www.hvlgroup.com/Products/Specs/"&amp;"H130701-AGB/BK"</f>
        <v>https://www.hvlgroup.com/Products/Specs/H130701-AGB/BK</v>
      </c>
      <c r="BM217" t="s">
        <v>617</v>
      </c>
      <c r="BN217" t="str">
        <f>"https://www.hvlgroup.com/Product/"&amp;"H130701-AGB/BK"</f>
        <v>https://www.hvlgroup.com/Product/H130701-AGB/BK</v>
      </c>
      <c r="BO217" t="s">
        <v>104</v>
      </c>
      <c r="BP217" t="s">
        <v>104</v>
      </c>
      <c r="BQ217" t="s">
        <v>422</v>
      </c>
      <c r="BR217" t="s">
        <v>116</v>
      </c>
      <c r="BS217" t="s">
        <v>618</v>
      </c>
      <c r="BT217">
        <v>5</v>
      </c>
      <c r="BV217" s="1">
        <v>42887</v>
      </c>
      <c r="BW217">
        <v>128.5</v>
      </c>
      <c r="BX217">
        <v>11.5</v>
      </c>
      <c r="BY217" t="s">
        <v>104</v>
      </c>
      <c r="BZ217">
        <v>0</v>
      </c>
      <c r="CA217">
        <v>0</v>
      </c>
      <c r="CB217">
        <v>0</v>
      </c>
      <c r="CC217">
        <v>0</v>
      </c>
      <c r="CD217">
        <v>1</v>
      </c>
      <c r="CE217">
        <v>69</v>
      </c>
      <c r="CF217" t="s">
        <v>90</v>
      </c>
      <c r="CI217" t="s">
        <v>111</v>
      </c>
      <c r="CJ217" t="s">
        <v>118</v>
      </c>
      <c r="CK217" t="s">
        <v>111</v>
      </c>
      <c r="CL217" t="s">
        <v>119</v>
      </c>
      <c r="CM217" t="s">
        <v>104</v>
      </c>
    </row>
    <row r="218" spans="1:91" x14ac:dyDescent="0.25">
      <c r="A218" t="s">
        <v>89</v>
      </c>
      <c r="B218" t="s">
        <v>90</v>
      </c>
      <c r="C218" t="s">
        <v>619</v>
      </c>
      <c r="D218" t="s">
        <v>616</v>
      </c>
      <c r="E218" s="4">
        <v>806134838430</v>
      </c>
      <c r="F218" t="s">
        <v>134</v>
      </c>
      <c r="G218" s="4">
        <v>87</v>
      </c>
      <c r="H218" s="4">
        <v>174</v>
      </c>
      <c r="I218" t="s">
        <v>135</v>
      </c>
      <c r="J218" t="s">
        <v>608</v>
      </c>
      <c r="K218" t="s">
        <v>96</v>
      </c>
      <c r="L218" t="s">
        <v>97</v>
      </c>
      <c r="M218" t="s">
        <v>98</v>
      </c>
      <c r="N218" t="s">
        <v>465</v>
      </c>
      <c r="O218" t="s">
        <v>100</v>
      </c>
      <c r="P218" t="s">
        <v>161</v>
      </c>
      <c r="Q218" t="s">
        <v>162</v>
      </c>
      <c r="R218">
        <v>0</v>
      </c>
      <c r="S218">
        <v>0</v>
      </c>
      <c r="T218">
        <v>8</v>
      </c>
      <c r="U218">
        <v>11.5</v>
      </c>
      <c r="V218">
        <v>128.5</v>
      </c>
      <c r="W218">
        <v>4.5</v>
      </c>
      <c r="X218">
        <v>0</v>
      </c>
      <c r="Y218">
        <v>2</v>
      </c>
      <c r="Z218">
        <v>1</v>
      </c>
      <c r="AA218">
        <v>4</v>
      </c>
      <c r="AB218" t="s">
        <v>144</v>
      </c>
      <c r="AD218" t="s">
        <v>144</v>
      </c>
      <c r="AE218" t="s">
        <v>144</v>
      </c>
      <c r="AF218" t="s">
        <v>111</v>
      </c>
      <c r="AG218" t="s">
        <v>105</v>
      </c>
      <c r="AH218">
        <v>20</v>
      </c>
      <c r="AI218">
        <v>9</v>
      </c>
      <c r="AJ218">
        <v>9</v>
      </c>
      <c r="AK218">
        <v>5</v>
      </c>
      <c r="AL218">
        <v>0</v>
      </c>
      <c r="AM218">
        <v>0</v>
      </c>
      <c r="AN218">
        <v>0</v>
      </c>
      <c r="AO218">
        <v>0</v>
      </c>
      <c r="AP218" t="s">
        <v>106</v>
      </c>
      <c r="AQ218" t="s">
        <v>107</v>
      </c>
      <c r="AR218" t="s">
        <v>108</v>
      </c>
      <c r="AS218" t="s">
        <v>109</v>
      </c>
      <c r="AT218" t="s">
        <v>110</v>
      </c>
      <c r="AU218" t="s">
        <v>104</v>
      </c>
      <c r="AX218" t="s">
        <v>104</v>
      </c>
      <c r="AY218">
        <v>0</v>
      </c>
      <c r="AZ218">
        <v>0</v>
      </c>
      <c r="BA218">
        <v>4.5</v>
      </c>
      <c r="BC218">
        <v>0</v>
      </c>
      <c r="BD218">
        <v>111</v>
      </c>
      <c r="BE218" t="s">
        <v>136</v>
      </c>
      <c r="BI218" t="s">
        <v>145</v>
      </c>
      <c r="BJ218" t="s">
        <v>111</v>
      </c>
      <c r="BK218" t="s">
        <v>466</v>
      </c>
      <c r="BL218" t="str">
        <f>"https://www.hvlgroup.com/Products/Specs/"&amp;"H130701-PN/BK"</f>
        <v>https://www.hvlgroup.com/Products/Specs/H130701-PN/BK</v>
      </c>
      <c r="BM218" t="s">
        <v>617</v>
      </c>
      <c r="BN218" t="str">
        <f>"https://www.hvlgroup.com/Product/"&amp;"H130701-PN/BK"</f>
        <v>https://www.hvlgroup.com/Product/H130701-PN/BK</v>
      </c>
      <c r="BO218" t="s">
        <v>104</v>
      </c>
      <c r="BP218" t="s">
        <v>104</v>
      </c>
      <c r="BQ218" t="s">
        <v>422</v>
      </c>
      <c r="BR218" t="s">
        <v>116</v>
      </c>
      <c r="BS218" t="s">
        <v>618</v>
      </c>
      <c r="BT218">
        <v>5</v>
      </c>
      <c r="BV218" s="1">
        <v>42887</v>
      </c>
      <c r="BW218">
        <v>128.5</v>
      </c>
      <c r="BX218">
        <v>11.5</v>
      </c>
      <c r="BY218" t="s">
        <v>104</v>
      </c>
      <c r="BZ218">
        <v>0</v>
      </c>
      <c r="CA218">
        <v>0</v>
      </c>
      <c r="CB218">
        <v>0</v>
      </c>
      <c r="CC218">
        <v>0</v>
      </c>
      <c r="CD218">
        <v>1</v>
      </c>
      <c r="CE218">
        <v>69</v>
      </c>
      <c r="CF218" t="s">
        <v>90</v>
      </c>
      <c r="CI218" t="s">
        <v>111</v>
      </c>
      <c r="CJ218" t="s">
        <v>118</v>
      </c>
      <c r="CK218" t="s">
        <v>111</v>
      </c>
      <c r="CL218" t="s">
        <v>119</v>
      </c>
      <c r="CM218" t="s">
        <v>104</v>
      </c>
    </row>
    <row r="219" spans="1:91" x14ac:dyDescent="0.25">
      <c r="A219" t="s">
        <v>89</v>
      </c>
      <c r="B219" t="s">
        <v>90</v>
      </c>
      <c r="C219" t="s">
        <v>620</v>
      </c>
      <c r="D219" t="s">
        <v>621</v>
      </c>
      <c r="E219" s="4">
        <v>806134837075</v>
      </c>
      <c r="F219" t="s">
        <v>93</v>
      </c>
      <c r="G219" s="4">
        <v>28</v>
      </c>
      <c r="I219" t="s">
        <v>94</v>
      </c>
      <c r="J219" t="s">
        <v>622</v>
      </c>
      <c r="K219" t="s">
        <v>96</v>
      </c>
      <c r="L219" t="s">
        <v>97</v>
      </c>
      <c r="M219" t="s">
        <v>98</v>
      </c>
      <c r="N219" t="s">
        <v>550</v>
      </c>
      <c r="O219" t="s">
        <v>100</v>
      </c>
      <c r="R219">
        <v>0</v>
      </c>
      <c r="S219">
        <v>0</v>
      </c>
      <c r="T219">
        <v>8.5</v>
      </c>
      <c r="U219">
        <v>0</v>
      </c>
      <c r="V219">
        <v>0</v>
      </c>
      <c r="W219">
        <v>5.75</v>
      </c>
      <c r="X219">
        <v>6.25</v>
      </c>
      <c r="Y219">
        <v>4</v>
      </c>
      <c r="Z219">
        <v>1</v>
      </c>
      <c r="AA219">
        <v>60</v>
      </c>
      <c r="AB219" t="s">
        <v>182</v>
      </c>
      <c r="AD219" t="s">
        <v>182</v>
      </c>
      <c r="AE219" t="s">
        <v>182</v>
      </c>
      <c r="AF219" t="s">
        <v>111</v>
      </c>
      <c r="AG219" t="s">
        <v>105</v>
      </c>
      <c r="AH219">
        <v>14</v>
      </c>
      <c r="AI219">
        <v>8</v>
      </c>
      <c r="AJ219">
        <v>8</v>
      </c>
      <c r="AK219">
        <v>3</v>
      </c>
      <c r="AL219">
        <v>0</v>
      </c>
      <c r="AM219">
        <v>0</v>
      </c>
      <c r="AN219">
        <v>0</v>
      </c>
      <c r="AO219">
        <v>0</v>
      </c>
      <c r="AP219" t="s">
        <v>106</v>
      </c>
      <c r="AQ219" t="s">
        <v>107</v>
      </c>
      <c r="AR219" t="s">
        <v>108</v>
      </c>
      <c r="AS219" t="s">
        <v>109</v>
      </c>
      <c r="AT219" t="s">
        <v>110</v>
      </c>
      <c r="AU219" t="s">
        <v>111</v>
      </c>
      <c r="AV219" t="s">
        <v>112</v>
      </c>
      <c r="AW219" t="s">
        <v>112</v>
      </c>
      <c r="AX219" t="s">
        <v>104</v>
      </c>
      <c r="AY219">
        <v>0</v>
      </c>
      <c r="AZ219">
        <v>0</v>
      </c>
      <c r="BA219">
        <v>4.5</v>
      </c>
      <c r="BC219">
        <v>0</v>
      </c>
      <c r="BD219">
        <v>10</v>
      </c>
      <c r="BI219" t="s">
        <v>112</v>
      </c>
      <c r="BJ219" t="s">
        <v>111</v>
      </c>
      <c r="BK219" t="s">
        <v>552</v>
      </c>
      <c r="BL219" t="str">
        <f>"https://www.hvlgroup.com/Products/Specs/"&amp;"H131101-PB"</f>
        <v>https://www.hvlgroup.com/Products/Specs/H131101-PB</v>
      </c>
      <c r="BM219" t="s">
        <v>623</v>
      </c>
      <c r="BN219" t="str">
        <f>"https://www.hvlgroup.com/Product/"&amp;"H131101-PB"</f>
        <v>https://www.hvlgroup.com/Product/H131101-PB</v>
      </c>
      <c r="BO219" t="s">
        <v>104</v>
      </c>
      <c r="BP219" t="s">
        <v>104</v>
      </c>
      <c r="BQ219" t="s">
        <v>115</v>
      </c>
      <c r="BR219" t="s">
        <v>116</v>
      </c>
      <c r="BS219" t="s">
        <v>116</v>
      </c>
      <c r="BT219">
        <v>0</v>
      </c>
      <c r="BV219" s="1">
        <v>42887</v>
      </c>
      <c r="BW219">
        <v>0</v>
      </c>
      <c r="BX219">
        <v>0</v>
      </c>
      <c r="BY219" t="s">
        <v>104</v>
      </c>
      <c r="BZ219">
        <v>0</v>
      </c>
      <c r="CA219">
        <v>0</v>
      </c>
      <c r="CB219">
        <v>0</v>
      </c>
      <c r="CC219">
        <v>0</v>
      </c>
      <c r="CD219">
        <v>1</v>
      </c>
      <c r="CE219">
        <v>105</v>
      </c>
      <c r="CF219" t="s">
        <v>90</v>
      </c>
      <c r="CG219" s="1">
        <v>43368</v>
      </c>
      <c r="CI219" t="s">
        <v>111</v>
      </c>
      <c r="CJ219" t="s">
        <v>118</v>
      </c>
      <c r="CK219" t="s">
        <v>111</v>
      </c>
      <c r="CL219" t="s">
        <v>119</v>
      </c>
      <c r="CM219" t="s">
        <v>104</v>
      </c>
    </row>
    <row r="220" spans="1:91" x14ac:dyDescent="0.25">
      <c r="A220" t="s">
        <v>89</v>
      </c>
      <c r="B220" t="s">
        <v>90</v>
      </c>
      <c r="C220" t="s">
        <v>624</v>
      </c>
      <c r="D220" t="s">
        <v>621</v>
      </c>
      <c r="E220" s="4">
        <v>806134837082</v>
      </c>
      <c r="F220" t="s">
        <v>93</v>
      </c>
      <c r="G220" s="4">
        <v>28</v>
      </c>
      <c r="I220" t="s">
        <v>94</v>
      </c>
      <c r="J220" t="s">
        <v>622</v>
      </c>
      <c r="K220" t="s">
        <v>96</v>
      </c>
      <c r="L220" t="s">
        <v>97</v>
      </c>
      <c r="M220" t="s">
        <v>98</v>
      </c>
      <c r="N220" t="s">
        <v>124</v>
      </c>
      <c r="O220" t="s">
        <v>100</v>
      </c>
      <c r="R220">
        <v>0</v>
      </c>
      <c r="S220">
        <v>0</v>
      </c>
      <c r="T220">
        <v>8.5</v>
      </c>
      <c r="U220">
        <v>0</v>
      </c>
      <c r="V220">
        <v>0</v>
      </c>
      <c r="W220">
        <v>5.75</v>
      </c>
      <c r="X220">
        <v>6.25</v>
      </c>
      <c r="Y220">
        <v>4</v>
      </c>
      <c r="Z220">
        <v>1</v>
      </c>
      <c r="AA220">
        <v>60</v>
      </c>
      <c r="AB220" t="s">
        <v>182</v>
      </c>
      <c r="AD220" t="s">
        <v>182</v>
      </c>
      <c r="AE220" t="s">
        <v>182</v>
      </c>
      <c r="AF220" t="s">
        <v>111</v>
      </c>
      <c r="AG220" t="s">
        <v>105</v>
      </c>
      <c r="AH220">
        <v>14</v>
      </c>
      <c r="AI220">
        <v>8</v>
      </c>
      <c r="AJ220">
        <v>8</v>
      </c>
      <c r="AK220">
        <v>3</v>
      </c>
      <c r="AL220">
        <v>0</v>
      </c>
      <c r="AM220">
        <v>0</v>
      </c>
      <c r="AN220">
        <v>0</v>
      </c>
      <c r="AO220">
        <v>0</v>
      </c>
      <c r="AP220" t="s">
        <v>106</v>
      </c>
      <c r="AQ220" t="s">
        <v>107</v>
      </c>
      <c r="AR220" t="s">
        <v>108</v>
      </c>
      <c r="AS220" t="s">
        <v>109</v>
      </c>
      <c r="AT220" t="s">
        <v>110</v>
      </c>
      <c r="AU220" t="s">
        <v>111</v>
      </c>
      <c r="AV220" t="s">
        <v>112</v>
      </c>
      <c r="AW220" t="s">
        <v>112</v>
      </c>
      <c r="AX220" t="s">
        <v>104</v>
      </c>
      <c r="AY220">
        <v>0</v>
      </c>
      <c r="AZ220">
        <v>0</v>
      </c>
      <c r="BA220">
        <v>4.5</v>
      </c>
      <c r="BC220">
        <v>0</v>
      </c>
      <c r="BD220">
        <v>10</v>
      </c>
      <c r="BI220" t="s">
        <v>112</v>
      </c>
      <c r="BJ220" t="s">
        <v>111</v>
      </c>
      <c r="BK220" t="s">
        <v>125</v>
      </c>
      <c r="BL220" t="str">
        <f>"https://www.hvlgroup.com/Products/Specs/"&amp;"H131101-PN"</f>
        <v>https://www.hvlgroup.com/Products/Specs/H131101-PN</v>
      </c>
      <c r="BM220" t="s">
        <v>623</v>
      </c>
      <c r="BN220" t="str">
        <f>"https://www.hvlgroup.com/Product/"&amp;"H131101-PN"</f>
        <v>https://www.hvlgroup.com/Product/H131101-PN</v>
      </c>
      <c r="BO220" t="s">
        <v>104</v>
      </c>
      <c r="BP220" t="s">
        <v>104</v>
      </c>
      <c r="BQ220" t="s">
        <v>115</v>
      </c>
      <c r="BR220" t="s">
        <v>116</v>
      </c>
      <c r="BS220" t="s">
        <v>116</v>
      </c>
      <c r="BT220">
        <v>0</v>
      </c>
      <c r="BV220" s="1">
        <v>42887</v>
      </c>
      <c r="BW220">
        <v>0</v>
      </c>
      <c r="BX220">
        <v>0</v>
      </c>
      <c r="BY220" t="s">
        <v>104</v>
      </c>
      <c r="BZ220">
        <v>0</v>
      </c>
      <c r="CA220">
        <v>0</v>
      </c>
      <c r="CB220">
        <v>0</v>
      </c>
      <c r="CC220">
        <v>0</v>
      </c>
      <c r="CD220">
        <v>1</v>
      </c>
      <c r="CE220">
        <v>105</v>
      </c>
      <c r="CF220" t="s">
        <v>90</v>
      </c>
      <c r="CG220" s="1">
        <v>43368</v>
      </c>
      <c r="CI220" t="s">
        <v>111</v>
      </c>
      <c r="CJ220" t="s">
        <v>118</v>
      </c>
      <c r="CK220" t="s">
        <v>111</v>
      </c>
      <c r="CL220" t="s">
        <v>119</v>
      </c>
      <c r="CM220" t="s">
        <v>104</v>
      </c>
    </row>
    <row r="221" spans="1:91" x14ac:dyDescent="0.25">
      <c r="A221" t="s">
        <v>89</v>
      </c>
      <c r="B221" t="s">
        <v>90</v>
      </c>
      <c r="C221" t="s">
        <v>625</v>
      </c>
      <c r="D221" t="s">
        <v>626</v>
      </c>
      <c r="E221" s="4">
        <v>806134837136</v>
      </c>
      <c r="F221" t="s">
        <v>134</v>
      </c>
      <c r="G221" s="4">
        <v>31</v>
      </c>
      <c r="I221" t="s">
        <v>135</v>
      </c>
      <c r="J221" t="s">
        <v>622</v>
      </c>
      <c r="K221" t="s">
        <v>96</v>
      </c>
      <c r="L221" t="s">
        <v>97</v>
      </c>
      <c r="M221" t="s">
        <v>98</v>
      </c>
      <c r="N221" t="s">
        <v>550</v>
      </c>
      <c r="O221" t="s">
        <v>100</v>
      </c>
      <c r="R221">
        <v>0</v>
      </c>
      <c r="S221">
        <v>0</v>
      </c>
      <c r="T221">
        <v>7.75</v>
      </c>
      <c r="U221">
        <v>11.25</v>
      </c>
      <c r="V221">
        <v>90.25</v>
      </c>
      <c r="W221">
        <v>5.75</v>
      </c>
      <c r="X221">
        <v>0</v>
      </c>
      <c r="Y221">
        <v>5</v>
      </c>
      <c r="Z221">
        <v>1</v>
      </c>
      <c r="AA221">
        <v>60</v>
      </c>
      <c r="AB221" t="s">
        <v>182</v>
      </c>
      <c r="AD221" t="s">
        <v>182</v>
      </c>
      <c r="AE221" t="s">
        <v>182</v>
      </c>
      <c r="AF221" t="s">
        <v>111</v>
      </c>
      <c r="AG221" t="s">
        <v>105</v>
      </c>
      <c r="AH221">
        <v>14</v>
      </c>
      <c r="AI221">
        <v>8</v>
      </c>
      <c r="AJ221">
        <v>7</v>
      </c>
      <c r="AK221">
        <v>3</v>
      </c>
      <c r="AL221">
        <v>0</v>
      </c>
      <c r="AM221">
        <v>0</v>
      </c>
      <c r="AN221">
        <v>0</v>
      </c>
      <c r="AO221">
        <v>0</v>
      </c>
      <c r="AP221" t="s">
        <v>106</v>
      </c>
      <c r="AQ221" t="s">
        <v>107</v>
      </c>
      <c r="AR221" t="s">
        <v>108</v>
      </c>
      <c r="AS221" t="s">
        <v>109</v>
      </c>
      <c r="AT221" t="s">
        <v>110</v>
      </c>
      <c r="AU221" t="s">
        <v>104</v>
      </c>
      <c r="AX221" t="s">
        <v>104</v>
      </c>
      <c r="AY221">
        <v>0</v>
      </c>
      <c r="AZ221">
        <v>0</v>
      </c>
      <c r="BA221">
        <v>4.5</v>
      </c>
      <c r="BC221">
        <v>0</v>
      </c>
      <c r="BD221">
        <v>96</v>
      </c>
      <c r="BE221" t="s">
        <v>136</v>
      </c>
      <c r="BI221" t="s">
        <v>112</v>
      </c>
      <c r="BJ221" t="s">
        <v>111</v>
      </c>
      <c r="BK221" t="s">
        <v>552</v>
      </c>
      <c r="BL221" t="str">
        <f>"https://www.hvlgroup.com/Products/Specs/"&amp;"H131701-PB"</f>
        <v>https://www.hvlgroup.com/Products/Specs/H131701-PB</v>
      </c>
      <c r="BM221" t="s">
        <v>627</v>
      </c>
      <c r="BN221" t="str">
        <f>"https://www.hvlgroup.com/Product/"&amp;"H131701-PB"</f>
        <v>https://www.hvlgroup.com/Product/H131701-PB</v>
      </c>
      <c r="BO221" t="s">
        <v>104</v>
      </c>
      <c r="BP221" t="s">
        <v>104</v>
      </c>
      <c r="BQ221" t="s">
        <v>115</v>
      </c>
      <c r="BR221" t="s">
        <v>116</v>
      </c>
      <c r="BS221" t="s">
        <v>116</v>
      </c>
      <c r="BT221">
        <v>0</v>
      </c>
      <c r="BV221" s="1">
        <v>42887</v>
      </c>
      <c r="BW221">
        <v>90.25</v>
      </c>
      <c r="BX221">
        <v>11.25</v>
      </c>
      <c r="BY221" t="s">
        <v>104</v>
      </c>
      <c r="BZ221">
        <v>0</v>
      </c>
      <c r="CA221">
        <v>0</v>
      </c>
      <c r="CB221">
        <v>0</v>
      </c>
      <c r="CC221">
        <v>0</v>
      </c>
      <c r="CD221">
        <v>1</v>
      </c>
      <c r="CE221">
        <v>59</v>
      </c>
      <c r="CF221" t="s">
        <v>90</v>
      </c>
      <c r="CG221" s="1">
        <v>43368</v>
      </c>
      <c r="CI221" t="s">
        <v>111</v>
      </c>
      <c r="CJ221" t="s">
        <v>118</v>
      </c>
      <c r="CK221" t="s">
        <v>111</v>
      </c>
      <c r="CL221" t="s">
        <v>119</v>
      </c>
      <c r="CM221" t="s">
        <v>104</v>
      </c>
    </row>
    <row r="222" spans="1:91" x14ac:dyDescent="0.25">
      <c r="A222" t="s">
        <v>89</v>
      </c>
      <c r="B222" t="s">
        <v>90</v>
      </c>
      <c r="C222" t="s">
        <v>628</v>
      </c>
      <c r="D222" t="s">
        <v>626</v>
      </c>
      <c r="E222" s="4">
        <v>806134837143</v>
      </c>
      <c r="F222" t="s">
        <v>134</v>
      </c>
      <c r="G222" s="4">
        <v>31</v>
      </c>
      <c r="I222" t="s">
        <v>135</v>
      </c>
      <c r="J222" t="s">
        <v>622</v>
      </c>
      <c r="K222" t="s">
        <v>96</v>
      </c>
      <c r="L222" t="s">
        <v>97</v>
      </c>
      <c r="M222" t="s">
        <v>98</v>
      </c>
      <c r="N222" t="s">
        <v>124</v>
      </c>
      <c r="O222" t="s">
        <v>100</v>
      </c>
      <c r="R222">
        <v>0</v>
      </c>
      <c r="S222">
        <v>0</v>
      </c>
      <c r="T222">
        <v>7.75</v>
      </c>
      <c r="U222">
        <v>11.25</v>
      </c>
      <c r="V222">
        <v>90.25</v>
      </c>
      <c r="W222">
        <v>5.75</v>
      </c>
      <c r="X222">
        <v>0</v>
      </c>
      <c r="Y222">
        <v>5</v>
      </c>
      <c r="Z222">
        <v>1</v>
      </c>
      <c r="AA222">
        <v>60</v>
      </c>
      <c r="AB222" t="s">
        <v>182</v>
      </c>
      <c r="AD222" t="s">
        <v>182</v>
      </c>
      <c r="AE222" t="s">
        <v>182</v>
      </c>
      <c r="AF222" t="s">
        <v>111</v>
      </c>
      <c r="AG222" t="s">
        <v>105</v>
      </c>
      <c r="AH222">
        <v>14</v>
      </c>
      <c r="AI222">
        <v>8</v>
      </c>
      <c r="AJ222">
        <v>7</v>
      </c>
      <c r="AK222">
        <v>3</v>
      </c>
      <c r="AL222">
        <v>0</v>
      </c>
      <c r="AM222">
        <v>0</v>
      </c>
      <c r="AN222">
        <v>0</v>
      </c>
      <c r="AO222">
        <v>0</v>
      </c>
      <c r="AP222" t="s">
        <v>106</v>
      </c>
      <c r="AQ222" t="s">
        <v>107</v>
      </c>
      <c r="AR222" t="s">
        <v>108</v>
      </c>
      <c r="AS222" t="s">
        <v>109</v>
      </c>
      <c r="AT222" t="s">
        <v>110</v>
      </c>
      <c r="AU222" t="s">
        <v>104</v>
      </c>
      <c r="AX222" t="s">
        <v>104</v>
      </c>
      <c r="AY222">
        <v>0</v>
      </c>
      <c r="AZ222">
        <v>0</v>
      </c>
      <c r="BA222">
        <v>4.5</v>
      </c>
      <c r="BC222">
        <v>0</v>
      </c>
      <c r="BD222">
        <v>96</v>
      </c>
      <c r="BE222" t="s">
        <v>136</v>
      </c>
      <c r="BI222" t="s">
        <v>112</v>
      </c>
      <c r="BJ222" t="s">
        <v>111</v>
      </c>
      <c r="BK222" t="s">
        <v>125</v>
      </c>
      <c r="BL222" t="str">
        <f>"https://www.hvlgroup.com/Products/Specs/"&amp;"H131701-PN"</f>
        <v>https://www.hvlgroup.com/Products/Specs/H131701-PN</v>
      </c>
      <c r="BM222" t="s">
        <v>627</v>
      </c>
      <c r="BN222" t="str">
        <f>"https://www.hvlgroup.com/Product/"&amp;"H131701-PN"</f>
        <v>https://www.hvlgroup.com/Product/H131701-PN</v>
      </c>
      <c r="BO222" t="s">
        <v>104</v>
      </c>
      <c r="BP222" t="s">
        <v>104</v>
      </c>
      <c r="BQ222" t="s">
        <v>115</v>
      </c>
      <c r="BR222" t="s">
        <v>116</v>
      </c>
      <c r="BS222" t="s">
        <v>116</v>
      </c>
      <c r="BT222">
        <v>0</v>
      </c>
      <c r="BV222" s="1">
        <v>42887</v>
      </c>
      <c r="BW222">
        <v>90.25</v>
      </c>
      <c r="BX222">
        <v>11.25</v>
      </c>
      <c r="BY222" t="s">
        <v>104</v>
      </c>
      <c r="BZ222">
        <v>0</v>
      </c>
      <c r="CA222">
        <v>0</v>
      </c>
      <c r="CB222">
        <v>0</v>
      </c>
      <c r="CC222">
        <v>0</v>
      </c>
      <c r="CD222">
        <v>1</v>
      </c>
      <c r="CE222">
        <v>59</v>
      </c>
      <c r="CF222" t="s">
        <v>90</v>
      </c>
      <c r="CG222" s="1">
        <v>43368</v>
      </c>
      <c r="CI222" t="s">
        <v>111</v>
      </c>
      <c r="CJ222" t="s">
        <v>118</v>
      </c>
      <c r="CK222" t="s">
        <v>111</v>
      </c>
      <c r="CL222" t="s">
        <v>119</v>
      </c>
      <c r="CM222" t="s">
        <v>104</v>
      </c>
    </row>
    <row r="223" spans="1:91" x14ac:dyDescent="0.25">
      <c r="A223" t="s">
        <v>89</v>
      </c>
      <c r="B223" t="s">
        <v>90</v>
      </c>
      <c r="C223" t="s">
        <v>629</v>
      </c>
      <c r="D223" t="s">
        <v>630</v>
      </c>
      <c r="E223" s="4">
        <v>806134837167</v>
      </c>
      <c r="F223" t="s">
        <v>134</v>
      </c>
      <c r="G223" s="4">
        <v>134</v>
      </c>
      <c r="H223" s="4">
        <v>268</v>
      </c>
      <c r="I223" t="s">
        <v>135</v>
      </c>
      <c r="J223" t="s">
        <v>631</v>
      </c>
      <c r="K223" t="s">
        <v>96</v>
      </c>
      <c r="L223" t="s">
        <v>97</v>
      </c>
      <c r="M223" t="s">
        <v>98</v>
      </c>
      <c r="N223" t="s">
        <v>550</v>
      </c>
      <c r="O223" t="s">
        <v>100</v>
      </c>
      <c r="R223">
        <v>0</v>
      </c>
      <c r="S223">
        <v>0</v>
      </c>
      <c r="T223">
        <v>9.5</v>
      </c>
      <c r="U223">
        <v>11.5</v>
      </c>
      <c r="V223">
        <v>114.5</v>
      </c>
      <c r="W223">
        <v>14.5</v>
      </c>
      <c r="X223">
        <v>0</v>
      </c>
      <c r="Y223">
        <v>9</v>
      </c>
      <c r="Z223">
        <v>1</v>
      </c>
      <c r="AA223">
        <v>60</v>
      </c>
      <c r="AB223" t="s">
        <v>163</v>
      </c>
      <c r="AD223" t="s">
        <v>163</v>
      </c>
      <c r="AE223" t="s">
        <v>163</v>
      </c>
      <c r="AF223" t="s">
        <v>111</v>
      </c>
      <c r="AG223" t="s">
        <v>105</v>
      </c>
      <c r="AH223">
        <v>19</v>
      </c>
      <c r="AI223">
        <v>19</v>
      </c>
      <c r="AJ223">
        <v>11</v>
      </c>
      <c r="AK223">
        <v>9</v>
      </c>
      <c r="AL223">
        <v>0</v>
      </c>
      <c r="AM223">
        <v>0</v>
      </c>
      <c r="AN223">
        <v>0</v>
      </c>
      <c r="AO223">
        <v>0</v>
      </c>
      <c r="AP223" t="s">
        <v>106</v>
      </c>
      <c r="AQ223" t="s">
        <v>107</v>
      </c>
      <c r="AR223" t="s">
        <v>108</v>
      </c>
      <c r="AS223" t="s">
        <v>109</v>
      </c>
      <c r="AT223" t="s">
        <v>110</v>
      </c>
      <c r="AU223" t="s">
        <v>104</v>
      </c>
      <c r="AX223" t="s">
        <v>104</v>
      </c>
      <c r="AY223">
        <v>0</v>
      </c>
      <c r="AZ223">
        <v>0</v>
      </c>
      <c r="BA223">
        <v>4.75</v>
      </c>
      <c r="BC223">
        <v>0</v>
      </c>
      <c r="BD223">
        <v>0</v>
      </c>
      <c r="BE223" t="s">
        <v>136</v>
      </c>
      <c r="BI223" t="s">
        <v>112</v>
      </c>
      <c r="BJ223" t="s">
        <v>111</v>
      </c>
      <c r="BK223" t="s">
        <v>552</v>
      </c>
      <c r="BL223" t="str">
        <f>"https://www.hvlgroup.com/Products/Specs/"&amp;"H132701-PB"</f>
        <v>https://www.hvlgroup.com/Products/Specs/H132701-PB</v>
      </c>
      <c r="BM223" t="s">
        <v>632</v>
      </c>
      <c r="BN223" t="str">
        <f>"https://www.hvlgroup.com/Product/"&amp;"H132701-PB"</f>
        <v>https://www.hvlgroup.com/Product/H132701-PB</v>
      </c>
      <c r="BO223" t="s">
        <v>104</v>
      </c>
      <c r="BP223" t="s">
        <v>104</v>
      </c>
      <c r="BQ223" t="s">
        <v>633</v>
      </c>
      <c r="BR223" t="s">
        <v>116</v>
      </c>
      <c r="BS223" t="s">
        <v>116</v>
      </c>
      <c r="BT223">
        <v>0</v>
      </c>
      <c r="BV223" s="1">
        <v>42887</v>
      </c>
      <c r="BW223">
        <v>114.5</v>
      </c>
      <c r="BX223">
        <v>11.5</v>
      </c>
      <c r="BY223" t="s">
        <v>104</v>
      </c>
      <c r="BZ223">
        <v>0</v>
      </c>
      <c r="CA223">
        <v>0</v>
      </c>
      <c r="CB223">
        <v>0</v>
      </c>
      <c r="CC223">
        <v>0</v>
      </c>
      <c r="CD223">
        <v>1</v>
      </c>
      <c r="CE223">
        <v>65</v>
      </c>
      <c r="CF223" t="s">
        <v>90</v>
      </c>
      <c r="CI223" t="s">
        <v>111</v>
      </c>
      <c r="CJ223" t="s">
        <v>118</v>
      </c>
      <c r="CK223" t="s">
        <v>111</v>
      </c>
      <c r="CL223" t="s">
        <v>119</v>
      </c>
      <c r="CM223" t="s">
        <v>104</v>
      </c>
    </row>
    <row r="224" spans="1:91" x14ac:dyDescent="0.25">
      <c r="A224" t="s">
        <v>89</v>
      </c>
      <c r="B224" t="s">
        <v>90</v>
      </c>
      <c r="C224" t="s">
        <v>634</v>
      </c>
      <c r="D224" t="s">
        <v>630</v>
      </c>
      <c r="E224" s="4">
        <v>806134837174</v>
      </c>
      <c r="F224" t="s">
        <v>134</v>
      </c>
      <c r="G224" s="4">
        <v>134</v>
      </c>
      <c r="H224" s="4">
        <v>268</v>
      </c>
      <c r="I224" t="s">
        <v>135</v>
      </c>
      <c r="J224" t="s">
        <v>631</v>
      </c>
      <c r="K224" t="s">
        <v>96</v>
      </c>
      <c r="L224" t="s">
        <v>97</v>
      </c>
      <c r="M224" t="s">
        <v>98</v>
      </c>
      <c r="N224" t="s">
        <v>124</v>
      </c>
      <c r="O224" t="s">
        <v>100</v>
      </c>
      <c r="R224">
        <v>0</v>
      </c>
      <c r="S224">
        <v>0</v>
      </c>
      <c r="T224">
        <v>9.5</v>
      </c>
      <c r="U224">
        <v>11.5</v>
      </c>
      <c r="V224">
        <v>114.5</v>
      </c>
      <c r="W224">
        <v>14.5</v>
      </c>
      <c r="X224">
        <v>0</v>
      </c>
      <c r="Y224">
        <v>9</v>
      </c>
      <c r="Z224">
        <v>1</v>
      </c>
      <c r="AA224">
        <v>60</v>
      </c>
      <c r="AB224" t="s">
        <v>163</v>
      </c>
      <c r="AD224" t="s">
        <v>163</v>
      </c>
      <c r="AE224" t="s">
        <v>163</v>
      </c>
      <c r="AF224" t="s">
        <v>111</v>
      </c>
      <c r="AG224" t="s">
        <v>105</v>
      </c>
      <c r="AH224">
        <v>19</v>
      </c>
      <c r="AI224">
        <v>19</v>
      </c>
      <c r="AJ224">
        <v>11</v>
      </c>
      <c r="AK224">
        <v>9</v>
      </c>
      <c r="AL224">
        <v>0</v>
      </c>
      <c r="AM224">
        <v>0</v>
      </c>
      <c r="AN224">
        <v>0</v>
      </c>
      <c r="AO224">
        <v>0</v>
      </c>
      <c r="AP224" t="s">
        <v>106</v>
      </c>
      <c r="AQ224" t="s">
        <v>107</v>
      </c>
      <c r="AR224" t="s">
        <v>108</v>
      </c>
      <c r="AS224" t="s">
        <v>109</v>
      </c>
      <c r="AT224" t="s">
        <v>110</v>
      </c>
      <c r="AU224" t="s">
        <v>104</v>
      </c>
      <c r="AX224" t="s">
        <v>104</v>
      </c>
      <c r="AY224">
        <v>0</v>
      </c>
      <c r="AZ224">
        <v>0</v>
      </c>
      <c r="BA224">
        <v>4.75</v>
      </c>
      <c r="BC224">
        <v>0</v>
      </c>
      <c r="BD224">
        <v>0</v>
      </c>
      <c r="BE224" t="s">
        <v>136</v>
      </c>
      <c r="BI224" t="s">
        <v>112</v>
      </c>
      <c r="BJ224" t="s">
        <v>111</v>
      </c>
      <c r="BK224" t="s">
        <v>125</v>
      </c>
      <c r="BL224" t="str">
        <f>"https://www.hvlgroup.com/Products/Specs/"&amp;"H132701-PN"</f>
        <v>https://www.hvlgroup.com/Products/Specs/H132701-PN</v>
      </c>
      <c r="BM224" t="s">
        <v>632</v>
      </c>
      <c r="BN224" t="str">
        <f>"https://www.hvlgroup.com/Product/"&amp;"H132701-PN"</f>
        <v>https://www.hvlgroup.com/Product/H132701-PN</v>
      </c>
      <c r="BO224" t="s">
        <v>104</v>
      </c>
      <c r="BP224" t="s">
        <v>104</v>
      </c>
      <c r="BQ224" t="s">
        <v>633</v>
      </c>
      <c r="BR224" t="s">
        <v>116</v>
      </c>
      <c r="BS224" t="s">
        <v>116</v>
      </c>
      <c r="BT224">
        <v>0</v>
      </c>
      <c r="BV224" s="1">
        <v>42887</v>
      </c>
      <c r="BW224">
        <v>114.5</v>
      </c>
      <c r="BX224">
        <v>11.5</v>
      </c>
      <c r="BY224" t="s">
        <v>104</v>
      </c>
      <c r="BZ224">
        <v>0</v>
      </c>
      <c r="CA224">
        <v>0</v>
      </c>
      <c r="CB224">
        <v>0</v>
      </c>
      <c r="CC224">
        <v>0</v>
      </c>
      <c r="CD224">
        <v>1</v>
      </c>
      <c r="CE224">
        <v>65</v>
      </c>
      <c r="CF224" t="s">
        <v>90</v>
      </c>
      <c r="CI224" t="s">
        <v>111</v>
      </c>
      <c r="CJ224" t="s">
        <v>118</v>
      </c>
      <c r="CK224" t="s">
        <v>111</v>
      </c>
      <c r="CL224" t="s">
        <v>119</v>
      </c>
      <c r="CM224" t="s">
        <v>104</v>
      </c>
    </row>
    <row r="225" spans="1:91" x14ac:dyDescent="0.25">
      <c r="A225" t="s">
        <v>89</v>
      </c>
      <c r="B225" t="s">
        <v>90</v>
      </c>
      <c r="C225" t="s">
        <v>635</v>
      </c>
      <c r="D225" t="s">
        <v>630</v>
      </c>
      <c r="E225" s="4">
        <v>806134837181</v>
      </c>
      <c r="F225" t="s">
        <v>134</v>
      </c>
      <c r="G225" s="4">
        <v>134</v>
      </c>
      <c r="H225" s="4">
        <v>268</v>
      </c>
      <c r="I225" t="s">
        <v>135</v>
      </c>
      <c r="J225" t="s">
        <v>631</v>
      </c>
      <c r="K225" t="s">
        <v>96</v>
      </c>
      <c r="L225" t="s">
        <v>97</v>
      </c>
      <c r="M225" t="s">
        <v>98</v>
      </c>
      <c r="N225" t="s">
        <v>151</v>
      </c>
      <c r="O225" t="s">
        <v>100</v>
      </c>
      <c r="R225">
        <v>0</v>
      </c>
      <c r="S225">
        <v>0</v>
      </c>
      <c r="T225">
        <v>9.5</v>
      </c>
      <c r="U225">
        <v>11.5</v>
      </c>
      <c r="V225">
        <v>114.5</v>
      </c>
      <c r="W225">
        <v>14.5</v>
      </c>
      <c r="X225">
        <v>0</v>
      </c>
      <c r="Y225">
        <v>9</v>
      </c>
      <c r="Z225">
        <v>1</v>
      </c>
      <c r="AA225">
        <v>60</v>
      </c>
      <c r="AB225" t="s">
        <v>163</v>
      </c>
      <c r="AD225" t="s">
        <v>163</v>
      </c>
      <c r="AE225" t="s">
        <v>163</v>
      </c>
      <c r="AF225" t="s">
        <v>111</v>
      </c>
      <c r="AG225" t="s">
        <v>105</v>
      </c>
      <c r="AH225">
        <v>19</v>
      </c>
      <c r="AI225">
        <v>19</v>
      </c>
      <c r="AJ225">
        <v>11</v>
      </c>
      <c r="AK225">
        <v>9</v>
      </c>
      <c r="AL225">
        <v>0</v>
      </c>
      <c r="AM225">
        <v>0</v>
      </c>
      <c r="AN225">
        <v>0</v>
      </c>
      <c r="AO225">
        <v>0</v>
      </c>
      <c r="AP225" t="s">
        <v>106</v>
      </c>
      <c r="AQ225" t="s">
        <v>107</v>
      </c>
      <c r="AR225" t="s">
        <v>108</v>
      </c>
      <c r="AS225" t="s">
        <v>109</v>
      </c>
      <c r="AT225" t="s">
        <v>110</v>
      </c>
      <c r="AU225" t="s">
        <v>104</v>
      </c>
      <c r="AX225" t="s">
        <v>104</v>
      </c>
      <c r="AY225">
        <v>0</v>
      </c>
      <c r="AZ225">
        <v>0</v>
      </c>
      <c r="BA225">
        <v>4.75</v>
      </c>
      <c r="BC225">
        <v>0</v>
      </c>
      <c r="BD225">
        <v>0</v>
      </c>
      <c r="BE225" t="s">
        <v>136</v>
      </c>
      <c r="BI225" t="s">
        <v>112</v>
      </c>
      <c r="BJ225" t="s">
        <v>111</v>
      </c>
      <c r="BK225" t="s">
        <v>152</v>
      </c>
      <c r="BL225" t="str">
        <f>"https://www.hvlgroup.com/Products/Specs/"&amp;"H132701-POC"</f>
        <v>https://www.hvlgroup.com/Products/Specs/H132701-POC</v>
      </c>
      <c r="BM225" t="s">
        <v>632</v>
      </c>
      <c r="BN225" t="str">
        <f>"https://www.hvlgroup.com/Product/"&amp;"H132701-POC"</f>
        <v>https://www.hvlgroup.com/Product/H132701-POC</v>
      </c>
      <c r="BO225" t="s">
        <v>104</v>
      </c>
      <c r="BP225" t="s">
        <v>104</v>
      </c>
      <c r="BQ225" t="s">
        <v>633</v>
      </c>
      <c r="BR225" t="s">
        <v>116</v>
      </c>
      <c r="BS225" t="s">
        <v>116</v>
      </c>
      <c r="BT225">
        <v>0</v>
      </c>
      <c r="BV225" s="1">
        <v>42887</v>
      </c>
      <c r="BW225">
        <v>114.5</v>
      </c>
      <c r="BX225">
        <v>11.5</v>
      </c>
      <c r="BY225" t="s">
        <v>104</v>
      </c>
      <c r="BZ225">
        <v>0</v>
      </c>
      <c r="CA225">
        <v>0</v>
      </c>
      <c r="CB225">
        <v>0</v>
      </c>
      <c r="CC225">
        <v>0</v>
      </c>
      <c r="CD225">
        <v>1</v>
      </c>
      <c r="CE225">
        <v>65</v>
      </c>
      <c r="CF225" t="s">
        <v>90</v>
      </c>
      <c r="CI225" t="s">
        <v>111</v>
      </c>
      <c r="CJ225" t="s">
        <v>118</v>
      </c>
      <c r="CK225" t="s">
        <v>111</v>
      </c>
      <c r="CL225" t="s">
        <v>119</v>
      </c>
      <c r="CM225" t="s">
        <v>104</v>
      </c>
    </row>
    <row r="226" spans="1:91" x14ac:dyDescent="0.25">
      <c r="A226" t="s">
        <v>89</v>
      </c>
      <c r="B226" t="s">
        <v>90</v>
      </c>
      <c r="C226" t="s">
        <v>636</v>
      </c>
      <c r="D226" t="s">
        <v>637</v>
      </c>
      <c r="E226" s="4">
        <v>806134834029</v>
      </c>
      <c r="F226" t="s">
        <v>93</v>
      </c>
      <c r="G226" s="4">
        <v>69</v>
      </c>
      <c r="H226" s="4">
        <v>138</v>
      </c>
      <c r="I226" t="s">
        <v>94</v>
      </c>
      <c r="J226" t="s">
        <v>638</v>
      </c>
      <c r="K226" t="s">
        <v>96</v>
      </c>
      <c r="L226" t="s">
        <v>97</v>
      </c>
      <c r="M226" t="s">
        <v>98</v>
      </c>
      <c r="N226" t="s">
        <v>99</v>
      </c>
      <c r="O226" t="s">
        <v>100</v>
      </c>
      <c r="P226" t="s">
        <v>101</v>
      </c>
      <c r="Q226" t="s">
        <v>102</v>
      </c>
      <c r="R226">
        <v>0</v>
      </c>
      <c r="S226">
        <v>9</v>
      </c>
      <c r="T226">
        <v>10</v>
      </c>
      <c r="U226">
        <v>0</v>
      </c>
      <c r="V226">
        <v>0</v>
      </c>
      <c r="W226">
        <v>0</v>
      </c>
      <c r="X226">
        <v>10.25</v>
      </c>
      <c r="Y226">
        <v>4</v>
      </c>
      <c r="Z226">
        <v>1</v>
      </c>
      <c r="AA226">
        <v>60</v>
      </c>
      <c r="AB226" t="s">
        <v>103</v>
      </c>
      <c r="AD226" t="s">
        <v>103</v>
      </c>
      <c r="AE226" t="s">
        <v>103</v>
      </c>
      <c r="AF226" t="s">
        <v>104</v>
      </c>
      <c r="AG226" t="s">
        <v>105</v>
      </c>
      <c r="AH226">
        <v>17</v>
      </c>
      <c r="AI226">
        <v>11</v>
      </c>
      <c r="AJ226">
        <v>11</v>
      </c>
      <c r="AK226">
        <v>4</v>
      </c>
      <c r="AL226">
        <v>0</v>
      </c>
      <c r="AM226">
        <v>0</v>
      </c>
      <c r="AN226">
        <v>0</v>
      </c>
      <c r="AO226">
        <v>0</v>
      </c>
      <c r="AP226" t="s">
        <v>106</v>
      </c>
      <c r="AQ226" t="s">
        <v>107</v>
      </c>
      <c r="AR226" t="s">
        <v>108</v>
      </c>
      <c r="AS226" t="s">
        <v>109</v>
      </c>
      <c r="AT226" t="s">
        <v>110</v>
      </c>
      <c r="AU226" t="s">
        <v>111</v>
      </c>
      <c r="AV226" t="s">
        <v>112</v>
      </c>
      <c r="AW226" t="s">
        <v>112</v>
      </c>
      <c r="AX226" t="s">
        <v>104</v>
      </c>
      <c r="AY226">
        <v>0</v>
      </c>
      <c r="AZ226">
        <v>0</v>
      </c>
      <c r="BA226">
        <v>4.5</v>
      </c>
      <c r="BC226">
        <v>0</v>
      </c>
      <c r="BD226">
        <v>9</v>
      </c>
      <c r="BI226" t="s">
        <v>112</v>
      </c>
      <c r="BJ226" t="s">
        <v>111</v>
      </c>
      <c r="BK226" t="s">
        <v>113</v>
      </c>
      <c r="BL226" t="str">
        <f>"https://www.hvlgroup.com/Products/Specs/"&amp;"H134101-AGB"</f>
        <v>https://www.hvlgroup.com/Products/Specs/H134101-AGB</v>
      </c>
      <c r="BM226" t="s">
        <v>639</v>
      </c>
      <c r="BN226" t="str">
        <f>"https://www.hvlgroup.com/Product/"&amp;"H134101-AGB"</f>
        <v>https://www.hvlgroup.com/Product/H134101-AGB</v>
      </c>
      <c r="BO226" t="s">
        <v>104</v>
      </c>
      <c r="BP226" t="s">
        <v>104</v>
      </c>
      <c r="BQ226" t="s">
        <v>640</v>
      </c>
      <c r="BR226" t="s">
        <v>116</v>
      </c>
      <c r="BS226" t="s">
        <v>641</v>
      </c>
      <c r="BT226">
        <v>7.13</v>
      </c>
      <c r="BV226" s="1">
        <v>42887</v>
      </c>
      <c r="BW226">
        <v>0</v>
      </c>
      <c r="BX226">
        <v>0</v>
      </c>
      <c r="BY226" t="s">
        <v>104</v>
      </c>
      <c r="BZ226">
        <v>0</v>
      </c>
      <c r="CA226">
        <v>0</v>
      </c>
      <c r="CB226">
        <v>0</v>
      </c>
      <c r="CC226">
        <v>0</v>
      </c>
      <c r="CD226">
        <v>1</v>
      </c>
      <c r="CE226">
        <v>112</v>
      </c>
      <c r="CF226" t="s">
        <v>90</v>
      </c>
      <c r="CI226" t="s">
        <v>111</v>
      </c>
      <c r="CJ226" t="s">
        <v>118</v>
      </c>
      <c r="CK226" t="s">
        <v>111</v>
      </c>
      <c r="CL226" t="s">
        <v>119</v>
      </c>
      <c r="CM226" t="s">
        <v>104</v>
      </c>
    </row>
    <row r="227" spans="1:91" x14ac:dyDescent="0.25">
      <c r="A227" t="s">
        <v>89</v>
      </c>
      <c r="B227" t="s">
        <v>90</v>
      </c>
      <c r="C227" t="s">
        <v>642</v>
      </c>
      <c r="D227" t="s">
        <v>637</v>
      </c>
      <c r="E227" s="4">
        <v>806134834036</v>
      </c>
      <c r="F227" t="s">
        <v>93</v>
      </c>
      <c r="G227" s="4">
        <v>69</v>
      </c>
      <c r="H227" s="4">
        <v>138</v>
      </c>
      <c r="I227" t="s">
        <v>94</v>
      </c>
      <c r="J227" t="s">
        <v>638</v>
      </c>
      <c r="K227" t="s">
        <v>96</v>
      </c>
      <c r="L227" t="s">
        <v>97</v>
      </c>
      <c r="M227" t="s">
        <v>98</v>
      </c>
      <c r="N227" t="s">
        <v>124</v>
      </c>
      <c r="O227" t="s">
        <v>100</v>
      </c>
      <c r="P227" t="s">
        <v>101</v>
      </c>
      <c r="Q227" t="s">
        <v>102</v>
      </c>
      <c r="R227">
        <v>0</v>
      </c>
      <c r="S227">
        <v>9</v>
      </c>
      <c r="T227">
        <v>10</v>
      </c>
      <c r="U227">
        <v>0</v>
      </c>
      <c r="V227">
        <v>0</v>
      </c>
      <c r="W227">
        <v>0</v>
      </c>
      <c r="X227">
        <v>10.25</v>
      </c>
      <c r="Y227">
        <v>4</v>
      </c>
      <c r="Z227">
        <v>1</v>
      </c>
      <c r="AA227">
        <v>60</v>
      </c>
      <c r="AB227" t="s">
        <v>103</v>
      </c>
      <c r="AD227" t="s">
        <v>103</v>
      </c>
      <c r="AE227" t="s">
        <v>103</v>
      </c>
      <c r="AF227" t="s">
        <v>104</v>
      </c>
      <c r="AG227" t="s">
        <v>105</v>
      </c>
      <c r="AH227">
        <v>17</v>
      </c>
      <c r="AI227">
        <v>11</v>
      </c>
      <c r="AJ227">
        <v>11</v>
      </c>
      <c r="AK227">
        <v>4</v>
      </c>
      <c r="AL227">
        <v>0</v>
      </c>
      <c r="AM227">
        <v>0</v>
      </c>
      <c r="AN227">
        <v>0</v>
      </c>
      <c r="AO227">
        <v>0</v>
      </c>
      <c r="AP227" t="s">
        <v>106</v>
      </c>
      <c r="AQ227" t="s">
        <v>107</v>
      </c>
      <c r="AR227" t="s">
        <v>108</v>
      </c>
      <c r="AS227" t="s">
        <v>109</v>
      </c>
      <c r="AT227" t="s">
        <v>110</v>
      </c>
      <c r="AU227" t="s">
        <v>111</v>
      </c>
      <c r="AV227" t="s">
        <v>112</v>
      </c>
      <c r="AW227" t="s">
        <v>112</v>
      </c>
      <c r="AX227" t="s">
        <v>104</v>
      </c>
      <c r="AY227">
        <v>0</v>
      </c>
      <c r="AZ227">
        <v>0</v>
      </c>
      <c r="BA227">
        <v>4.5</v>
      </c>
      <c r="BC227">
        <v>0</v>
      </c>
      <c r="BD227">
        <v>9</v>
      </c>
      <c r="BI227" t="s">
        <v>112</v>
      </c>
      <c r="BJ227" t="s">
        <v>111</v>
      </c>
      <c r="BK227" t="s">
        <v>125</v>
      </c>
      <c r="BL227" t="str">
        <f>"https://www.hvlgroup.com/Products/Specs/"&amp;"H134101-PN"</f>
        <v>https://www.hvlgroup.com/Products/Specs/H134101-PN</v>
      </c>
      <c r="BM227" t="s">
        <v>639</v>
      </c>
      <c r="BN227" t="str">
        <f>"https://www.hvlgroup.com/Product/"&amp;"H134101-PN"</f>
        <v>https://www.hvlgroup.com/Product/H134101-PN</v>
      </c>
      <c r="BO227" t="s">
        <v>104</v>
      </c>
      <c r="BP227" t="s">
        <v>104</v>
      </c>
      <c r="BQ227" t="s">
        <v>640</v>
      </c>
      <c r="BR227" t="s">
        <v>116</v>
      </c>
      <c r="BS227" t="s">
        <v>641</v>
      </c>
      <c r="BT227">
        <v>7.13</v>
      </c>
      <c r="BV227" s="1">
        <v>42887</v>
      </c>
      <c r="BW227">
        <v>0</v>
      </c>
      <c r="BX227">
        <v>0</v>
      </c>
      <c r="BY227" t="s">
        <v>104</v>
      </c>
      <c r="BZ227">
        <v>0</v>
      </c>
      <c r="CA227">
        <v>0</v>
      </c>
      <c r="CB227">
        <v>0</v>
      </c>
      <c r="CC227">
        <v>0</v>
      </c>
      <c r="CD227">
        <v>1</v>
      </c>
      <c r="CE227">
        <v>112</v>
      </c>
      <c r="CF227" t="s">
        <v>90</v>
      </c>
      <c r="CI227" t="s">
        <v>111</v>
      </c>
      <c r="CJ227" t="s">
        <v>118</v>
      </c>
      <c r="CK227" t="s">
        <v>111</v>
      </c>
      <c r="CL227" t="s">
        <v>119</v>
      </c>
      <c r="CM227" t="s">
        <v>104</v>
      </c>
    </row>
    <row r="228" spans="1:91" x14ac:dyDescent="0.25">
      <c r="A228" t="s">
        <v>89</v>
      </c>
      <c r="B228" t="s">
        <v>90</v>
      </c>
      <c r="C228" t="s">
        <v>643</v>
      </c>
      <c r="D228" t="s">
        <v>644</v>
      </c>
      <c r="E228" s="4">
        <v>806134834043</v>
      </c>
      <c r="F228" t="s">
        <v>128</v>
      </c>
      <c r="G228" s="4">
        <v>114</v>
      </c>
      <c r="H228" s="4">
        <v>228</v>
      </c>
      <c r="I228" t="s">
        <v>94</v>
      </c>
      <c r="J228" t="s">
        <v>638</v>
      </c>
      <c r="K228" t="s">
        <v>96</v>
      </c>
      <c r="L228" t="s">
        <v>97</v>
      </c>
      <c r="M228" t="s">
        <v>98</v>
      </c>
      <c r="N228" t="s">
        <v>99</v>
      </c>
      <c r="O228" t="s">
        <v>100</v>
      </c>
      <c r="P228" t="s">
        <v>101</v>
      </c>
      <c r="Q228" t="s">
        <v>102</v>
      </c>
      <c r="R228">
        <v>0</v>
      </c>
      <c r="S228">
        <v>0</v>
      </c>
      <c r="T228">
        <v>17</v>
      </c>
      <c r="U228">
        <v>0</v>
      </c>
      <c r="V228">
        <v>0</v>
      </c>
      <c r="W228">
        <v>8.25</v>
      </c>
      <c r="X228">
        <v>10.25</v>
      </c>
      <c r="Y228">
        <v>6</v>
      </c>
      <c r="Z228">
        <v>2</v>
      </c>
      <c r="AA228">
        <v>60</v>
      </c>
      <c r="AB228" t="s">
        <v>103</v>
      </c>
      <c r="AD228" t="s">
        <v>103</v>
      </c>
      <c r="AE228" t="s">
        <v>103</v>
      </c>
      <c r="AF228" t="s">
        <v>104</v>
      </c>
      <c r="AG228" t="s">
        <v>105</v>
      </c>
      <c r="AH228">
        <v>17</v>
      </c>
      <c r="AI228">
        <v>17</v>
      </c>
      <c r="AJ228">
        <v>11</v>
      </c>
      <c r="AK228">
        <v>6</v>
      </c>
      <c r="AL228">
        <v>0</v>
      </c>
      <c r="AM228">
        <v>0</v>
      </c>
      <c r="AN228">
        <v>0</v>
      </c>
      <c r="AO228">
        <v>0</v>
      </c>
      <c r="AP228" t="s">
        <v>106</v>
      </c>
      <c r="AQ228" t="s">
        <v>107</v>
      </c>
      <c r="AR228" t="s">
        <v>108</v>
      </c>
      <c r="AS228" t="s">
        <v>109</v>
      </c>
      <c r="AT228" t="s">
        <v>110</v>
      </c>
      <c r="AU228" t="s">
        <v>111</v>
      </c>
      <c r="AV228" t="s">
        <v>112</v>
      </c>
      <c r="AW228" t="s">
        <v>112</v>
      </c>
      <c r="AX228" t="s">
        <v>104</v>
      </c>
      <c r="AY228">
        <v>0</v>
      </c>
      <c r="AZ228">
        <v>0</v>
      </c>
      <c r="BA228">
        <v>4.5</v>
      </c>
      <c r="BC228">
        <v>0</v>
      </c>
      <c r="BD228">
        <v>13</v>
      </c>
      <c r="BI228" t="s">
        <v>112</v>
      </c>
      <c r="BJ228" t="s">
        <v>111</v>
      </c>
      <c r="BK228" t="s">
        <v>113</v>
      </c>
      <c r="BL228" t="str">
        <f>"https://www.hvlgroup.com/Products/Specs/"&amp;"H134102-AGB"</f>
        <v>https://www.hvlgroup.com/Products/Specs/H134102-AGB</v>
      </c>
      <c r="BM228" t="s">
        <v>639</v>
      </c>
      <c r="BN228" t="str">
        <f>"https://www.hvlgroup.com/Product/"&amp;"H134102-AGB"</f>
        <v>https://www.hvlgroup.com/Product/H134102-AGB</v>
      </c>
      <c r="BO228" t="s">
        <v>104</v>
      </c>
      <c r="BP228" t="s">
        <v>104</v>
      </c>
      <c r="BQ228" t="s">
        <v>640</v>
      </c>
      <c r="BR228" t="s">
        <v>116</v>
      </c>
      <c r="BS228" t="s">
        <v>645</v>
      </c>
      <c r="BT228">
        <v>7.13</v>
      </c>
      <c r="BV228" s="1">
        <v>42887</v>
      </c>
      <c r="BW228">
        <v>0</v>
      </c>
      <c r="BX228">
        <v>0</v>
      </c>
      <c r="BY228" t="s">
        <v>104</v>
      </c>
      <c r="BZ228">
        <v>0</v>
      </c>
      <c r="CA228">
        <v>0</v>
      </c>
      <c r="CB228">
        <v>0</v>
      </c>
      <c r="CC228">
        <v>0</v>
      </c>
      <c r="CD228">
        <v>1</v>
      </c>
      <c r="CE228">
        <v>112</v>
      </c>
      <c r="CF228" t="s">
        <v>90</v>
      </c>
      <c r="CI228" t="s">
        <v>111</v>
      </c>
      <c r="CJ228" t="s">
        <v>118</v>
      </c>
      <c r="CK228" t="s">
        <v>111</v>
      </c>
      <c r="CL228" t="s">
        <v>119</v>
      </c>
      <c r="CM228" t="s">
        <v>104</v>
      </c>
    </row>
    <row r="229" spans="1:91" x14ac:dyDescent="0.25">
      <c r="A229" t="s">
        <v>89</v>
      </c>
      <c r="B229" t="s">
        <v>90</v>
      </c>
      <c r="C229" t="s">
        <v>646</v>
      </c>
      <c r="D229" t="s">
        <v>644</v>
      </c>
      <c r="E229" s="4">
        <v>806134834050</v>
      </c>
      <c r="F229" t="s">
        <v>128</v>
      </c>
      <c r="G229" s="4">
        <v>114</v>
      </c>
      <c r="H229" s="4">
        <v>228</v>
      </c>
      <c r="I229" t="s">
        <v>94</v>
      </c>
      <c r="J229" t="s">
        <v>638</v>
      </c>
      <c r="K229" t="s">
        <v>96</v>
      </c>
      <c r="L229" t="s">
        <v>97</v>
      </c>
      <c r="M229" t="s">
        <v>98</v>
      </c>
      <c r="N229" t="s">
        <v>124</v>
      </c>
      <c r="O229" t="s">
        <v>100</v>
      </c>
      <c r="P229" t="s">
        <v>101</v>
      </c>
      <c r="Q229" t="s">
        <v>102</v>
      </c>
      <c r="R229">
        <v>0</v>
      </c>
      <c r="S229">
        <v>0</v>
      </c>
      <c r="T229">
        <v>17</v>
      </c>
      <c r="U229">
        <v>0</v>
      </c>
      <c r="V229">
        <v>0</v>
      </c>
      <c r="W229">
        <v>8.25</v>
      </c>
      <c r="X229">
        <v>10.25</v>
      </c>
      <c r="Y229">
        <v>6</v>
      </c>
      <c r="Z229">
        <v>2</v>
      </c>
      <c r="AA229">
        <v>60</v>
      </c>
      <c r="AB229" t="s">
        <v>103</v>
      </c>
      <c r="AD229" t="s">
        <v>103</v>
      </c>
      <c r="AE229" t="s">
        <v>103</v>
      </c>
      <c r="AF229" t="s">
        <v>104</v>
      </c>
      <c r="AG229" t="s">
        <v>105</v>
      </c>
      <c r="AH229">
        <v>17</v>
      </c>
      <c r="AI229">
        <v>17</v>
      </c>
      <c r="AJ229">
        <v>11</v>
      </c>
      <c r="AK229">
        <v>6</v>
      </c>
      <c r="AL229">
        <v>0</v>
      </c>
      <c r="AM229">
        <v>0</v>
      </c>
      <c r="AN229">
        <v>0</v>
      </c>
      <c r="AO229">
        <v>0</v>
      </c>
      <c r="AP229" t="s">
        <v>106</v>
      </c>
      <c r="AQ229" t="s">
        <v>107</v>
      </c>
      <c r="AR229" t="s">
        <v>108</v>
      </c>
      <c r="AS229" t="s">
        <v>109</v>
      </c>
      <c r="AT229" t="s">
        <v>110</v>
      </c>
      <c r="AU229" t="s">
        <v>111</v>
      </c>
      <c r="AV229" t="s">
        <v>112</v>
      </c>
      <c r="AW229" t="s">
        <v>112</v>
      </c>
      <c r="AX229" t="s">
        <v>104</v>
      </c>
      <c r="AY229">
        <v>0</v>
      </c>
      <c r="AZ229">
        <v>0</v>
      </c>
      <c r="BA229">
        <v>4.5</v>
      </c>
      <c r="BC229">
        <v>0</v>
      </c>
      <c r="BD229">
        <v>13</v>
      </c>
      <c r="BI229" t="s">
        <v>112</v>
      </c>
      <c r="BJ229" t="s">
        <v>111</v>
      </c>
      <c r="BK229" t="s">
        <v>125</v>
      </c>
      <c r="BL229" t="str">
        <f>"https://www.hvlgroup.com/Products/Specs/"&amp;"H134102-PN"</f>
        <v>https://www.hvlgroup.com/Products/Specs/H134102-PN</v>
      </c>
      <c r="BM229" t="s">
        <v>639</v>
      </c>
      <c r="BN229" t="str">
        <f>"https://www.hvlgroup.com/Product/"&amp;"H134102-PN"</f>
        <v>https://www.hvlgroup.com/Product/H134102-PN</v>
      </c>
      <c r="BO229" t="s">
        <v>104</v>
      </c>
      <c r="BP229" t="s">
        <v>104</v>
      </c>
      <c r="BQ229" t="s">
        <v>640</v>
      </c>
      <c r="BR229" t="s">
        <v>116</v>
      </c>
      <c r="BS229" t="s">
        <v>645</v>
      </c>
      <c r="BT229">
        <v>7.13</v>
      </c>
      <c r="BV229" s="1">
        <v>42887</v>
      </c>
      <c r="BW229">
        <v>0</v>
      </c>
      <c r="BX229">
        <v>0</v>
      </c>
      <c r="BY229" t="s">
        <v>104</v>
      </c>
      <c r="BZ229">
        <v>0</v>
      </c>
      <c r="CA229">
        <v>0</v>
      </c>
      <c r="CB229">
        <v>0</v>
      </c>
      <c r="CC229">
        <v>0</v>
      </c>
      <c r="CD229">
        <v>1</v>
      </c>
      <c r="CE229">
        <v>112</v>
      </c>
      <c r="CF229" t="s">
        <v>90</v>
      </c>
      <c r="CI229" t="s">
        <v>111</v>
      </c>
      <c r="CJ229" t="s">
        <v>118</v>
      </c>
      <c r="CK229" t="s">
        <v>111</v>
      </c>
      <c r="CL229" t="s">
        <v>119</v>
      </c>
      <c r="CM229" t="s">
        <v>104</v>
      </c>
    </row>
    <row r="230" spans="1:91" x14ac:dyDescent="0.25">
      <c r="A230" t="s">
        <v>89</v>
      </c>
      <c r="B230" t="s">
        <v>90</v>
      </c>
      <c r="C230" t="s">
        <v>647</v>
      </c>
      <c r="D230" t="s">
        <v>648</v>
      </c>
      <c r="E230" s="4">
        <v>806134834067</v>
      </c>
      <c r="F230" t="s">
        <v>217</v>
      </c>
      <c r="G230" s="4">
        <v>173</v>
      </c>
      <c r="H230" s="4">
        <v>346</v>
      </c>
      <c r="I230" t="s">
        <v>210</v>
      </c>
      <c r="J230" t="s">
        <v>638</v>
      </c>
      <c r="K230" t="s">
        <v>96</v>
      </c>
      <c r="L230" t="s">
        <v>97</v>
      </c>
      <c r="M230" t="s">
        <v>98</v>
      </c>
      <c r="N230" t="s">
        <v>99</v>
      </c>
      <c r="O230" t="s">
        <v>100</v>
      </c>
      <c r="P230" t="s">
        <v>101</v>
      </c>
      <c r="Q230" t="s">
        <v>102</v>
      </c>
      <c r="R230">
        <v>0</v>
      </c>
      <c r="S230">
        <v>0</v>
      </c>
      <c r="T230">
        <v>15</v>
      </c>
      <c r="U230">
        <v>0</v>
      </c>
      <c r="V230">
        <v>0</v>
      </c>
      <c r="W230">
        <v>19</v>
      </c>
      <c r="X230">
        <v>0</v>
      </c>
      <c r="Y230">
        <v>9</v>
      </c>
      <c r="Z230">
        <v>3</v>
      </c>
      <c r="AA230">
        <v>60</v>
      </c>
      <c r="AB230" t="s">
        <v>103</v>
      </c>
      <c r="AD230" t="s">
        <v>103</v>
      </c>
      <c r="AE230" t="s">
        <v>103</v>
      </c>
      <c r="AF230" t="s">
        <v>104</v>
      </c>
      <c r="AG230" t="s">
        <v>105</v>
      </c>
      <c r="AH230">
        <v>20</v>
      </c>
      <c r="AI230">
        <v>17</v>
      </c>
      <c r="AJ230">
        <v>15</v>
      </c>
      <c r="AK230">
        <v>9</v>
      </c>
      <c r="AL230">
        <v>0</v>
      </c>
      <c r="AM230">
        <v>0</v>
      </c>
      <c r="AN230">
        <v>0</v>
      </c>
      <c r="AO230">
        <v>0</v>
      </c>
      <c r="AP230" t="s">
        <v>106</v>
      </c>
      <c r="AQ230" t="s">
        <v>107</v>
      </c>
      <c r="AR230" t="s">
        <v>108</v>
      </c>
      <c r="AS230" t="s">
        <v>109</v>
      </c>
      <c r="AT230" t="s">
        <v>110</v>
      </c>
      <c r="AU230" t="s">
        <v>104</v>
      </c>
      <c r="AX230" t="s">
        <v>104</v>
      </c>
      <c r="AY230">
        <v>0</v>
      </c>
      <c r="AZ230">
        <v>0</v>
      </c>
      <c r="BA230">
        <v>4.75</v>
      </c>
      <c r="BC230">
        <v>0</v>
      </c>
      <c r="BD230">
        <v>16</v>
      </c>
      <c r="BI230" t="s">
        <v>112</v>
      </c>
      <c r="BJ230" t="s">
        <v>111</v>
      </c>
      <c r="BK230" t="s">
        <v>113</v>
      </c>
      <c r="BL230" t="str">
        <f>"https://www.hvlgroup.com/Products/Specs/"&amp;"H134603-AGB"</f>
        <v>https://www.hvlgroup.com/Products/Specs/H134603-AGB</v>
      </c>
      <c r="BM230" t="s">
        <v>649</v>
      </c>
      <c r="BN230" t="str">
        <f>"https://www.hvlgroup.com/Product/"&amp;"H134603-AGB"</f>
        <v>https://www.hvlgroup.com/Product/H134603-AGB</v>
      </c>
      <c r="BO230" t="s">
        <v>104</v>
      </c>
      <c r="BP230" t="s">
        <v>104</v>
      </c>
      <c r="BQ230" t="s">
        <v>640</v>
      </c>
      <c r="BR230" t="s">
        <v>116</v>
      </c>
      <c r="BS230" t="s">
        <v>641</v>
      </c>
      <c r="BT230">
        <v>7.13</v>
      </c>
      <c r="BV230" s="1">
        <v>42887</v>
      </c>
      <c r="BW230">
        <v>0</v>
      </c>
      <c r="BX230">
        <v>0</v>
      </c>
      <c r="BY230" t="s">
        <v>104</v>
      </c>
      <c r="BZ230">
        <v>0</v>
      </c>
      <c r="CA230">
        <v>0</v>
      </c>
      <c r="CB230">
        <v>0</v>
      </c>
      <c r="CC230">
        <v>0</v>
      </c>
      <c r="CD230">
        <v>1</v>
      </c>
      <c r="CE230">
        <v>140</v>
      </c>
      <c r="CF230" t="s">
        <v>90</v>
      </c>
      <c r="CI230" t="s">
        <v>111</v>
      </c>
      <c r="CJ230" t="s">
        <v>118</v>
      </c>
      <c r="CK230" t="s">
        <v>111</v>
      </c>
      <c r="CL230" t="s">
        <v>119</v>
      </c>
      <c r="CM230" t="s">
        <v>104</v>
      </c>
    </row>
    <row r="231" spans="1:91" x14ac:dyDescent="0.25">
      <c r="A231" t="s">
        <v>89</v>
      </c>
      <c r="B231" t="s">
        <v>90</v>
      </c>
      <c r="C231" t="s">
        <v>650</v>
      </c>
      <c r="D231" t="s">
        <v>648</v>
      </c>
      <c r="E231" s="4">
        <v>806134834074</v>
      </c>
      <c r="F231" t="s">
        <v>217</v>
      </c>
      <c r="G231" s="4">
        <v>173</v>
      </c>
      <c r="H231" s="4">
        <v>346</v>
      </c>
      <c r="I231" t="s">
        <v>210</v>
      </c>
      <c r="J231" t="s">
        <v>638</v>
      </c>
      <c r="K231" t="s">
        <v>96</v>
      </c>
      <c r="L231" t="s">
        <v>97</v>
      </c>
      <c r="M231" t="s">
        <v>98</v>
      </c>
      <c r="N231" t="s">
        <v>124</v>
      </c>
      <c r="O231" t="s">
        <v>100</v>
      </c>
      <c r="P231" t="s">
        <v>101</v>
      </c>
      <c r="Q231" t="s">
        <v>102</v>
      </c>
      <c r="R231">
        <v>0</v>
      </c>
      <c r="S231">
        <v>0</v>
      </c>
      <c r="T231">
        <v>15</v>
      </c>
      <c r="U231">
        <v>0</v>
      </c>
      <c r="V231">
        <v>0</v>
      </c>
      <c r="W231">
        <v>19</v>
      </c>
      <c r="X231">
        <v>0</v>
      </c>
      <c r="Y231">
        <v>9</v>
      </c>
      <c r="Z231">
        <v>3</v>
      </c>
      <c r="AA231">
        <v>60</v>
      </c>
      <c r="AB231" t="s">
        <v>103</v>
      </c>
      <c r="AD231" t="s">
        <v>103</v>
      </c>
      <c r="AE231" t="s">
        <v>103</v>
      </c>
      <c r="AF231" t="s">
        <v>104</v>
      </c>
      <c r="AG231" t="s">
        <v>105</v>
      </c>
      <c r="AH231">
        <v>20</v>
      </c>
      <c r="AI231">
        <v>17</v>
      </c>
      <c r="AJ231">
        <v>15</v>
      </c>
      <c r="AK231">
        <v>9</v>
      </c>
      <c r="AL231">
        <v>0</v>
      </c>
      <c r="AM231">
        <v>0</v>
      </c>
      <c r="AN231">
        <v>0</v>
      </c>
      <c r="AO231">
        <v>0</v>
      </c>
      <c r="AP231" t="s">
        <v>106</v>
      </c>
      <c r="AQ231" t="s">
        <v>107</v>
      </c>
      <c r="AR231" t="s">
        <v>108</v>
      </c>
      <c r="AS231" t="s">
        <v>109</v>
      </c>
      <c r="AT231" t="s">
        <v>110</v>
      </c>
      <c r="AU231" t="s">
        <v>104</v>
      </c>
      <c r="AX231" t="s">
        <v>104</v>
      </c>
      <c r="AY231">
        <v>0</v>
      </c>
      <c r="AZ231">
        <v>0</v>
      </c>
      <c r="BA231">
        <v>4.5</v>
      </c>
      <c r="BC231">
        <v>0</v>
      </c>
      <c r="BD231">
        <v>16</v>
      </c>
      <c r="BI231" t="s">
        <v>112</v>
      </c>
      <c r="BJ231" t="s">
        <v>111</v>
      </c>
      <c r="BK231" t="s">
        <v>125</v>
      </c>
      <c r="BL231" t="str">
        <f>"https://www.hvlgroup.com/Products/Specs/"&amp;"H134603-PN"</f>
        <v>https://www.hvlgroup.com/Products/Specs/H134603-PN</v>
      </c>
      <c r="BM231" t="s">
        <v>649</v>
      </c>
      <c r="BN231" t="str">
        <f>"https://www.hvlgroup.com/Product/"&amp;"H134603-PN"</f>
        <v>https://www.hvlgroup.com/Product/H134603-PN</v>
      </c>
      <c r="BO231" t="s">
        <v>104</v>
      </c>
      <c r="BP231" t="s">
        <v>104</v>
      </c>
      <c r="BQ231" t="s">
        <v>640</v>
      </c>
      <c r="BR231" t="s">
        <v>116</v>
      </c>
      <c r="BS231" t="s">
        <v>641</v>
      </c>
      <c r="BT231">
        <v>7.13</v>
      </c>
      <c r="BV231" s="1">
        <v>42887</v>
      </c>
      <c r="BW231">
        <v>0</v>
      </c>
      <c r="BX231">
        <v>0</v>
      </c>
      <c r="BY231" t="s">
        <v>104</v>
      </c>
      <c r="BZ231">
        <v>0</v>
      </c>
      <c r="CA231">
        <v>0</v>
      </c>
      <c r="CB231">
        <v>0</v>
      </c>
      <c r="CC231">
        <v>0</v>
      </c>
      <c r="CD231">
        <v>1</v>
      </c>
      <c r="CE231">
        <v>140</v>
      </c>
      <c r="CF231" t="s">
        <v>90</v>
      </c>
      <c r="CI231" t="s">
        <v>111</v>
      </c>
      <c r="CJ231" t="s">
        <v>118</v>
      </c>
      <c r="CK231" t="s">
        <v>111</v>
      </c>
      <c r="CL231" t="s">
        <v>119</v>
      </c>
      <c r="CM231" t="s">
        <v>104</v>
      </c>
    </row>
    <row r="232" spans="1:91" x14ac:dyDescent="0.25">
      <c r="A232" t="s">
        <v>89</v>
      </c>
      <c r="B232" t="s">
        <v>90</v>
      </c>
      <c r="C232" t="s">
        <v>651</v>
      </c>
      <c r="D232" t="s">
        <v>652</v>
      </c>
      <c r="E232" s="4">
        <v>806134834081</v>
      </c>
      <c r="F232" t="s">
        <v>134</v>
      </c>
      <c r="G232" s="4">
        <v>76</v>
      </c>
      <c r="H232" s="4">
        <v>152</v>
      </c>
      <c r="I232" t="s">
        <v>135</v>
      </c>
      <c r="J232" t="s">
        <v>638</v>
      </c>
      <c r="K232" t="s">
        <v>96</v>
      </c>
      <c r="L232" t="s">
        <v>97</v>
      </c>
      <c r="M232" t="s">
        <v>98</v>
      </c>
      <c r="N232" t="s">
        <v>99</v>
      </c>
      <c r="O232" t="s">
        <v>100</v>
      </c>
      <c r="P232" t="s">
        <v>101</v>
      </c>
      <c r="Q232" t="s">
        <v>102</v>
      </c>
      <c r="R232">
        <v>0</v>
      </c>
      <c r="S232">
        <v>0</v>
      </c>
      <c r="T232">
        <v>8</v>
      </c>
      <c r="U232">
        <v>11.5</v>
      </c>
      <c r="V232">
        <v>97.5</v>
      </c>
      <c r="W232">
        <v>8.25</v>
      </c>
      <c r="X232">
        <v>0</v>
      </c>
      <c r="Y232">
        <v>4</v>
      </c>
      <c r="Z232">
        <v>1</v>
      </c>
      <c r="AA232">
        <v>60</v>
      </c>
      <c r="AB232" t="s">
        <v>103</v>
      </c>
      <c r="AD232" t="s">
        <v>103</v>
      </c>
      <c r="AE232" t="s">
        <v>103</v>
      </c>
      <c r="AF232" t="s">
        <v>104</v>
      </c>
      <c r="AG232" t="s">
        <v>105</v>
      </c>
      <c r="AH232">
        <v>17</v>
      </c>
      <c r="AI232">
        <v>11</v>
      </c>
      <c r="AJ232">
        <v>9</v>
      </c>
      <c r="AK232">
        <v>4</v>
      </c>
      <c r="AL232">
        <v>0</v>
      </c>
      <c r="AM232">
        <v>0</v>
      </c>
      <c r="AN232">
        <v>0</v>
      </c>
      <c r="AO232">
        <v>0</v>
      </c>
      <c r="AP232" t="s">
        <v>106</v>
      </c>
      <c r="AQ232" t="s">
        <v>107</v>
      </c>
      <c r="AR232" t="s">
        <v>108</v>
      </c>
      <c r="AS232" t="s">
        <v>109</v>
      </c>
      <c r="AT232" t="s">
        <v>110</v>
      </c>
      <c r="AU232" t="s">
        <v>104</v>
      </c>
      <c r="AX232" t="s">
        <v>104</v>
      </c>
      <c r="AY232">
        <v>0</v>
      </c>
      <c r="AZ232">
        <v>0</v>
      </c>
      <c r="BA232">
        <v>4.5</v>
      </c>
      <c r="BC232">
        <v>0</v>
      </c>
      <c r="BD232">
        <v>83</v>
      </c>
      <c r="BE232" t="s">
        <v>136</v>
      </c>
      <c r="BI232" t="s">
        <v>112</v>
      </c>
      <c r="BJ232" t="s">
        <v>111</v>
      </c>
      <c r="BK232" t="s">
        <v>113</v>
      </c>
      <c r="BL232" t="str">
        <f>"https://www.hvlgroup.com/Products/Specs/"&amp;"H134701-AGB"</f>
        <v>https://www.hvlgroup.com/Products/Specs/H134701-AGB</v>
      </c>
      <c r="BM232" t="s">
        <v>653</v>
      </c>
      <c r="BN232" t="str">
        <f>"https://www.hvlgroup.com/Product/"&amp;"H134701-AGB"</f>
        <v>https://www.hvlgroup.com/Product/H134701-AGB</v>
      </c>
      <c r="BO232" t="s">
        <v>104</v>
      </c>
      <c r="BP232" t="s">
        <v>104</v>
      </c>
      <c r="BQ232" t="s">
        <v>640</v>
      </c>
      <c r="BR232" t="s">
        <v>116</v>
      </c>
      <c r="BS232" t="s">
        <v>654</v>
      </c>
      <c r="BT232">
        <v>7</v>
      </c>
      <c r="BV232" s="1">
        <v>42887</v>
      </c>
      <c r="BW232">
        <v>97.5</v>
      </c>
      <c r="BX232">
        <v>11.5</v>
      </c>
      <c r="BY232" t="s">
        <v>104</v>
      </c>
      <c r="BZ232">
        <v>0</v>
      </c>
      <c r="CA232">
        <v>0</v>
      </c>
      <c r="CB232">
        <v>0</v>
      </c>
      <c r="CC232">
        <v>0</v>
      </c>
      <c r="CD232">
        <v>1</v>
      </c>
      <c r="CE232">
        <v>75</v>
      </c>
      <c r="CF232" t="s">
        <v>90</v>
      </c>
      <c r="CI232" t="s">
        <v>111</v>
      </c>
      <c r="CJ232" t="s">
        <v>118</v>
      </c>
      <c r="CK232" t="s">
        <v>111</v>
      </c>
      <c r="CL232" t="s">
        <v>119</v>
      </c>
      <c r="CM232" t="s">
        <v>104</v>
      </c>
    </row>
    <row r="233" spans="1:91" x14ac:dyDescent="0.25">
      <c r="A233" t="s">
        <v>89</v>
      </c>
      <c r="B233" t="s">
        <v>90</v>
      </c>
      <c r="C233" t="s">
        <v>655</v>
      </c>
      <c r="D233" t="s">
        <v>652</v>
      </c>
      <c r="E233" s="4">
        <v>806134834098</v>
      </c>
      <c r="F233" t="s">
        <v>134</v>
      </c>
      <c r="G233" s="4">
        <v>76</v>
      </c>
      <c r="H233" s="4">
        <v>152</v>
      </c>
      <c r="I233" t="s">
        <v>135</v>
      </c>
      <c r="J233" t="s">
        <v>638</v>
      </c>
      <c r="K233" t="s">
        <v>96</v>
      </c>
      <c r="L233" t="s">
        <v>97</v>
      </c>
      <c r="M233" t="s">
        <v>98</v>
      </c>
      <c r="N233" t="s">
        <v>124</v>
      </c>
      <c r="O233" t="s">
        <v>100</v>
      </c>
      <c r="P233" t="s">
        <v>101</v>
      </c>
      <c r="Q233" t="s">
        <v>102</v>
      </c>
      <c r="R233">
        <v>0</v>
      </c>
      <c r="S233">
        <v>0</v>
      </c>
      <c r="T233">
        <v>8</v>
      </c>
      <c r="U233">
        <v>11.5</v>
      </c>
      <c r="V233">
        <v>97.5</v>
      </c>
      <c r="W233">
        <v>8.25</v>
      </c>
      <c r="X233">
        <v>0</v>
      </c>
      <c r="Y233">
        <v>4</v>
      </c>
      <c r="Z233">
        <v>1</v>
      </c>
      <c r="AA233">
        <v>60</v>
      </c>
      <c r="AB233" t="s">
        <v>103</v>
      </c>
      <c r="AD233" t="s">
        <v>103</v>
      </c>
      <c r="AE233" t="s">
        <v>103</v>
      </c>
      <c r="AF233" t="s">
        <v>104</v>
      </c>
      <c r="AG233" t="s">
        <v>105</v>
      </c>
      <c r="AH233">
        <v>17</v>
      </c>
      <c r="AI233">
        <v>11</v>
      </c>
      <c r="AJ233">
        <v>9</v>
      </c>
      <c r="AK233">
        <v>4</v>
      </c>
      <c r="AL233">
        <v>0</v>
      </c>
      <c r="AM233">
        <v>0</v>
      </c>
      <c r="AN233">
        <v>0</v>
      </c>
      <c r="AO233">
        <v>0</v>
      </c>
      <c r="AP233" t="s">
        <v>106</v>
      </c>
      <c r="AQ233" t="s">
        <v>107</v>
      </c>
      <c r="AR233" t="s">
        <v>108</v>
      </c>
      <c r="AS233" t="s">
        <v>109</v>
      </c>
      <c r="AT233" t="s">
        <v>110</v>
      </c>
      <c r="AU233" t="s">
        <v>104</v>
      </c>
      <c r="AX233" t="s">
        <v>104</v>
      </c>
      <c r="AY233">
        <v>0</v>
      </c>
      <c r="AZ233">
        <v>0</v>
      </c>
      <c r="BA233">
        <v>4.5</v>
      </c>
      <c r="BC233">
        <v>0</v>
      </c>
      <c r="BD233">
        <v>83</v>
      </c>
      <c r="BE233" t="s">
        <v>136</v>
      </c>
      <c r="BI233" t="s">
        <v>112</v>
      </c>
      <c r="BJ233" t="s">
        <v>111</v>
      </c>
      <c r="BK233" t="s">
        <v>125</v>
      </c>
      <c r="BL233" t="str">
        <f>"https://www.hvlgroup.com/Products/Specs/"&amp;"H134701-PN"</f>
        <v>https://www.hvlgroup.com/Products/Specs/H134701-PN</v>
      </c>
      <c r="BM233" t="s">
        <v>653</v>
      </c>
      <c r="BN233" t="str">
        <f>"https://www.hvlgroup.com/Product/"&amp;"H134701-PN"</f>
        <v>https://www.hvlgroup.com/Product/H134701-PN</v>
      </c>
      <c r="BO233" t="s">
        <v>104</v>
      </c>
      <c r="BP233" t="s">
        <v>104</v>
      </c>
      <c r="BQ233" t="s">
        <v>640</v>
      </c>
      <c r="BR233" t="s">
        <v>116</v>
      </c>
      <c r="BS233" t="s">
        <v>654</v>
      </c>
      <c r="BT233">
        <v>7</v>
      </c>
      <c r="BV233" s="1">
        <v>42887</v>
      </c>
      <c r="BW233">
        <v>97.5</v>
      </c>
      <c r="BX233">
        <v>11.5</v>
      </c>
      <c r="BY233" t="s">
        <v>104</v>
      </c>
      <c r="BZ233">
        <v>0</v>
      </c>
      <c r="CA233">
        <v>0</v>
      </c>
      <c r="CB233">
        <v>0</v>
      </c>
      <c r="CC233">
        <v>0</v>
      </c>
      <c r="CD233">
        <v>1</v>
      </c>
      <c r="CE233">
        <v>75</v>
      </c>
      <c r="CF233" t="s">
        <v>90</v>
      </c>
      <c r="CI233" t="s">
        <v>111</v>
      </c>
      <c r="CJ233" t="s">
        <v>118</v>
      </c>
      <c r="CK233" t="s">
        <v>111</v>
      </c>
      <c r="CL233" t="s">
        <v>119</v>
      </c>
      <c r="CM233" t="s">
        <v>104</v>
      </c>
    </row>
    <row r="234" spans="1:91" x14ac:dyDescent="0.25">
      <c r="A234" t="s">
        <v>89</v>
      </c>
      <c r="B234" t="s">
        <v>90</v>
      </c>
      <c r="C234" t="s">
        <v>656</v>
      </c>
      <c r="D234" t="s">
        <v>657</v>
      </c>
      <c r="E234" s="4">
        <v>806134834104</v>
      </c>
      <c r="F234" t="s">
        <v>658</v>
      </c>
      <c r="G234" s="4">
        <v>346</v>
      </c>
      <c r="H234" s="4">
        <v>692</v>
      </c>
      <c r="I234" t="s">
        <v>391</v>
      </c>
      <c r="J234" t="s">
        <v>638</v>
      </c>
      <c r="K234" t="s">
        <v>96</v>
      </c>
      <c r="L234" t="s">
        <v>97</v>
      </c>
      <c r="M234" t="s">
        <v>98</v>
      </c>
      <c r="N234" t="s">
        <v>99</v>
      </c>
      <c r="O234" t="s">
        <v>100</v>
      </c>
      <c r="P234" t="s">
        <v>101</v>
      </c>
      <c r="Q234" t="s">
        <v>102</v>
      </c>
      <c r="R234">
        <v>0</v>
      </c>
      <c r="S234">
        <v>0</v>
      </c>
      <c r="T234">
        <v>15</v>
      </c>
      <c r="U234">
        <v>24.5</v>
      </c>
      <c r="V234">
        <v>72.5</v>
      </c>
      <c r="W234">
        <v>28</v>
      </c>
      <c r="X234">
        <v>0</v>
      </c>
      <c r="Y234">
        <v>25</v>
      </c>
      <c r="Z234">
        <v>6</v>
      </c>
      <c r="AA234">
        <v>60</v>
      </c>
      <c r="AB234" t="s">
        <v>103</v>
      </c>
      <c r="AD234" t="s">
        <v>103</v>
      </c>
      <c r="AE234" t="s">
        <v>103</v>
      </c>
      <c r="AF234" t="s">
        <v>104</v>
      </c>
      <c r="AG234" t="s">
        <v>105</v>
      </c>
      <c r="AH234">
        <v>25</v>
      </c>
      <c r="AI234">
        <v>25</v>
      </c>
      <c r="AJ234">
        <v>21</v>
      </c>
      <c r="AK234">
        <v>25</v>
      </c>
      <c r="AL234">
        <v>0</v>
      </c>
      <c r="AM234">
        <v>0</v>
      </c>
      <c r="AN234">
        <v>0</v>
      </c>
      <c r="AO234">
        <v>0</v>
      </c>
      <c r="AP234" t="s">
        <v>106</v>
      </c>
      <c r="AQ234" t="s">
        <v>107</v>
      </c>
      <c r="AR234" t="s">
        <v>108</v>
      </c>
      <c r="AS234" t="s">
        <v>109</v>
      </c>
      <c r="AT234" t="s">
        <v>110</v>
      </c>
      <c r="AU234" t="s">
        <v>104</v>
      </c>
      <c r="AX234" t="s">
        <v>104</v>
      </c>
      <c r="AY234">
        <v>0</v>
      </c>
      <c r="AZ234">
        <v>0</v>
      </c>
      <c r="BA234">
        <v>4.5</v>
      </c>
      <c r="BC234">
        <v>0</v>
      </c>
      <c r="BD234">
        <v>172</v>
      </c>
      <c r="BE234" t="s">
        <v>392</v>
      </c>
      <c r="BI234" t="s">
        <v>112</v>
      </c>
      <c r="BJ234" t="s">
        <v>111</v>
      </c>
      <c r="BK234" t="s">
        <v>113</v>
      </c>
      <c r="BL234" t="str">
        <f>"https://www.hvlgroup.com/Products/Specs/"&amp;"H134806-AGB"</f>
        <v>https://www.hvlgroup.com/Products/Specs/H134806-AGB</v>
      </c>
      <c r="BM234" t="s">
        <v>659</v>
      </c>
      <c r="BN234" t="str">
        <f>"https://www.hvlgroup.com/Product/"&amp;"H134806-AGB"</f>
        <v>https://www.hvlgroup.com/Product/H134806-AGB</v>
      </c>
      <c r="BO234" t="s">
        <v>104</v>
      </c>
      <c r="BP234" t="s">
        <v>104</v>
      </c>
      <c r="BQ234" t="s">
        <v>640</v>
      </c>
      <c r="BR234" t="s">
        <v>116</v>
      </c>
      <c r="BS234" t="s">
        <v>641</v>
      </c>
      <c r="BT234">
        <v>7.13</v>
      </c>
      <c r="BV234" s="1">
        <v>42887</v>
      </c>
      <c r="BW234">
        <v>72.5</v>
      </c>
      <c r="BX234">
        <v>24.5</v>
      </c>
      <c r="BY234" t="s">
        <v>104</v>
      </c>
      <c r="BZ234">
        <v>0</v>
      </c>
      <c r="CA234">
        <v>0</v>
      </c>
      <c r="CB234">
        <v>0</v>
      </c>
      <c r="CC234">
        <v>0</v>
      </c>
      <c r="CD234">
        <v>1</v>
      </c>
      <c r="CE234">
        <v>14</v>
      </c>
      <c r="CF234" t="s">
        <v>90</v>
      </c>
      <c r="CI234" t="s">
        <v>111</v>
      </c>
      <c r="CJ234" t="s">
        <v>118</v>
      </c>
      <c r="CK234" t="s">
        <v>111</v>
      </c>
      <c r="CL234" t="s">
        <v>119</v>
      </c>
      <c r="CM234" t="s">
        <v>104</v>
      </c>
    </row>
    <row r="235" spans="1:91" x14ac:dyDescent="0.25">
      <c r="A235" t="s">
        <v>89</v>
      </c>
      <c r="B235" t="s">
        <v>90</v>
      </c>
      <c r="C235" t="s">
        <v>660</v>
      </c>
      <c r="D235" t="s">
        <v>657</v>
      </c>
      <c r="E235" s="4">
        <v>806134834111</v>
      </c>
      <c r="F235" t="s">
        <v>658</v>
      </c>
      <c r="G235" s="4">
        <v>346</v>
      </c>
      <c r="H235" s="4">
        <v>692</v>
      </c>
      <c r="I235" t="s">
        <v>391</v>
      </c>
      <c r="J235" t="s">
        <v>638</v>
      </c>
      <c r="K235" t="s">
        <v>96</v>
      </c>
      <c r="L235" t="s">
        <v>97</v>
      </c>
      <c r="M235" t="s">
        <v>98</v>
      </c>
      <c r="N235" t="s">
        <v>124</v>
      </c>
      <c r="O235" t="s">
        <v>100</v>
      </c>
      <c r="P235" t="s">
        <v>101</v>
      </c>
      <c r="Q235" t="s">
        <v>102</v>
      </c>
      <c r="R235">
        <v>0</v>
      </c>
      <c r="S235">
        <v>0</v>
      </c>
      <c r="T235">
        <v>15</v>
      </c>
      <c r="U235">
        <v>24.5</v>
      </c>
      <c r="V235">
        <v>72.5</v>
      </c>
      <c r="W235">
        <v>28</v>
      </c>
      <c r="X235">
        <v>0</v>
      </c>
      <c r="Y235">
        <v>25</v>
      </c>
      <c r="Z235">
        <v>6</v>
      </c>
      <c r="AA235">
        <v>60</v>
      </c>
      <c r="AB235" t="s">
        <v>103</v>
      </c>
      <c r="AD235" t="s">
        <v>103</v>
      </c>
      <c r="AE235" t="s">
        <v>103</v>
      </c>
      <c r="AF235" t="s">
        <v>104</v>
      </c>
      <c r="AG235" t="s">
        <v>105</v>
      </c>
      <c r="AH235">
        <v>25</v>
      </c>
      <c r="AI235">
        <v>25</v>
      </c>
      <c r="AJ235">
        <v>21</v>
      </c>
      <c r="AK235">
        <v>25</v>
      </c>
      <c r="AL235">
        <v>0</v>
      </c>
      <c r="AM235">
        <v>0</v>
      </c>
      <c r="AN235">
        <v>0</v>
      </c>
      <c r="AO235">
        <v>0</v>
      </c>
      <c r="AP235" t="s">
        <v>516</v>
      </c>
      <c r="AQ235" t="s">
        <v>107</v>
      </c>
      <c r="AR235" t="s">
        <v>108</v>
      </c>
      <c r="AS235" t="s">
        <v>109</v>
      </c>
      <c r="AT235" t="s">
        <v>110</v>
      </c>
      <c r="AU235" t="s">
        <v>104</v>
      </c>
      <c r="AX235" t="s">
        <v>104</v>
      </c>
      <c r="AY235">
        <v>0</v>
      </c>
      <c r="AZ235">
        <v>0</v>
      </c>
      <c r="BA235">
        <v>4.5</v>
      </c>
      <c r="BC235">
        <v>0</v>
      </c>
      <c r="BD235">
        <v>172</v>
      </c>
      <c r="BE235" t="s">
        <v>392</v>
      </c>
      <c r="BI235" t="s">
        <v>112</v>
      </c>
      <c r="BJ235" t="s">
        <v>111</v>
      </c>
      <c r="BK235" t="s">
        <v>125</v>
      </c>
      <c r="BL235" t="str">
        <f>"https://www.hvlgroup.com/Products/Specs/"&amp;"H134806-PN"</f>
        <v>https://www.hvlgroup.com/Products/Specs/H134806-PN</v>
      </c>
      <c r="BM235" t="s">
        <v>659</v>
      </c>
      <c r="BN235" t="str">
        <f>"https://www.hvlgroup.com/Product/"&amp;"H134806-PN"</f>
        <v>https://www.hvlgroup.com/Product/H134806-PN</v>
      </c>
      <c r="BO235" t="s">
        <v>104</v>
      </c>
      <c r="BP235" t="s">
        <v>104</v>
      </c>
      <c r="BQ235" t="s">
        <v>640</v>
      </c>
      <c r="BR235" t="s">
        <v>116</v>
      </c>
      <c r="BS235" t="s">
        <v>641</v>
      </c>
      <c r="BT235">
        <v>7.13</v>
      </c>
      <c r="BV235" s="1">
        <v>42887</v>
      </c>
      <c r="BW235">
        <v>72.5</v>
      </c>
      <c r="BX235">
        <v>24.5</v>
      </c>
      <c r="BY235" t="s">
        <v>104</v>
      </c>
      <c r="BZ235">
        <v>0</v>
      </c>
      <c r="CA235">
        <v>0</v>
      </c>
      <c r="CB235">
        <v>0</v>
      </c>
      <c r="CC235">
        <v>0</v>
      </c>
      <c r="CD235">
        <v>1</v>
      </c>
      <c r="CE235">
        <v>14</v>
      </c>
      <c r="CF235" t="s">
        <v>90</v>
      </c>
      <c r="CI235" t="s">
        <v>111</v>
      </c>
      <c r="CJ235" t="s">
        <v>118</v>
      </c>
      <c r="CK235" t="s">
        <v>111</v>
      </c>
      <c r="CL235" t="s">
        <v>119</v>
      </c>
      <c r="CM235" t="s">
        <v>111</v>
      </c>
    </row>
    <row r="236" spans="1:91" x14ac:dyDescent="0.25">
      <c r="A236" t="s">
        <v>89</v>
      </c>
      <c r="B236" t="s">
        <v>90</v>
      </c>
      <c r="C236" t="s">
        <v>661</v>
      </c>
      <c r="D236" t="s">
        <v>662</v>
      </c>
      <c r="E236" s="4">
        <v>806134838447</v>
      </c>
      <c r="F236" t="s">
        <v>93</v>
      </c>
      <c r="G236" s="4">
        <v>91</v>
      </c>
      <c r="H236" s="4">
        <v>182</v>
      </c>
      <c r="I236" t="s">
        <v>94</v>
      </c>
      <c r="J236" t="s">
        <v>663</v>
      </c>
      <c r="K236" t="s">
        <v>96</v>
      </c>
      <c r="L236" t="s">
        <v>97</v>
      </c>
      <c r="M236" t="s">
        <v>98</v>
      </c>
      <c r="N236" t="s">
        <v>99</v>
      </c>
      <c r="O236" t="s">
        <v>100</v>
      </c>
      <c r="P236" t="s">
        <v>161</v>
      </c>
      <c r="Q236" t="s">
        <v>162</v>
      </c>
      <c r="R236">
        <v>0</v>
      </c>
      <c r="S236">
        <v>5.25</v>
      </c>
      <c r="T236">
        <v>12.25</v>
      </c>
      <c r="U236">
        <v>0</v>
      </c>
      <c r="V236">
        <v>0</v>
      </c>
      <c r="W236">
        <v>0</v>
      </c>
      <c r="X236">
        <v>6.5</v>
      </c>
      <c r="Y236">
        <v>3</v>
      </c>
      <c r="Z236">
        <v>1</v>
      </c>
      <c r="AA236">
        <v>60</v>
      </c>
      <c r="AB236" t="s">
        <v>533</v>
      </c>
      <c r="AD236" t="s">
        <v>533</v>
      </c>
      <c r="AE236" t="s">
        <v>533</v>
      </c>
      <c r="AF236" t="s">
        <v>111</v>
      </c>
      <c r="AG236" t="s">
        <v>105</v>
      </c>
      <c r="AH236">
        <v>16</v>
      </c>
      <c r="AI236">
        <v>12</v>
      </c>
      <c r="AJ236">
        <v>9</v>
      </c>
      <c r="AK236">
        <v>5</v>
      </c>
      <c r="AL236">
        <v>0</v>
      </c>
      <c r="AM236">
        <v>0</v>
      </c>
      <c r="AN236">
        <v>0</v>
      </c>
      <c r="AO236">
        <v>0</v>
      </c>
      <c r="AP236" t="s">
        <v>106</v>
      </c>
      <c r="AQ236" t="s">
        <v>107</v>
      </c>
      <c r="AR236" t="s">
        <v>108</v>
      </c>
      <c r="AS236" t="s">
        <v>109</v>
      </c>
      <c r="AT236" t="s">
        <v>110</v>
      </c>
      <c r="AU236" t="s">
        <v>111</v>
      </c>
      <c r="AV236" t="s">
        <v>112</v>
      </c>
      <c r="AW236" t="s">
        <v>112</v>
      </c>
      <c r="AX236" t="s">
        <v>104</v>
      </c>
      <c r="AY236">
        <v>0</v>
      </c>
      <c r="AZ236">
        <v>0</v>
      </c>
      <c r="BA236">
        <v>4.5</v>
      </c>
      <c r="BC236">
        <v>0</v>
      </c>
      <c r="BD236">
        <v>10</v>
      </c>
      <c r="BI236" t="s">
        <v>112</v>
      </c>
      <c r="BJ236" t="s">
        <v>111</v>
      </c>
      <c r="BK236" t="s">
        <v>113</v>
      </c>
      <c r="BL236" t="str">
        <f>"https://www.hvlgroup.com/Products/Specs/"&amp;"H135101-AGB"</f>
        <v>https://www.hvlgroup.com/Products/Specs/H135101-AGB</v>
      </c>
      <c r="BM236" t="s">
        <v>664</v>
      </c>
      <c r="BN236" t="str">
        <f>"https://www.hvlgroup.com/Product/"&amp;"H135101-AGB"</f>
        <v>https://www.hvlgroup.com/Product/H135101-AGB</v>
      </c>
      <c r="BO236" t="s">
        <v>104</v>
      </c>
      <c r="BP236" t="s">
        <v>104</v>
      </c>
      <c r="BQ236" t="s">
        <v>232</v>
      </c>
      <c r="BR236" t="s">
        <v>116</v>
      </c>
      <c r="BS236" t="s">
        <v>665</v>
      </c>
      <c r="BT236">
        <v>7.5</v>
      </c>
      <c r="BV236" s="1">
        <v>42887</v>
      </c>
      <c r="BW236">
        <v>0</v>
      </c>
      <c r="BX236">
        <v>0</v>
      </c>
      <c r="BY236" t="s">
        <v>104</v>
      </c>
      <c r="BZ236">
        <v>0</v>
      </c>
      <c r="CA236">
        <v>0</v>
      </c>
      <c r="CB236">
        <v>0</v>
      </c>
      <c r="CC236">
        <v>0</v>
      </c>
      <c r="CD236">
        <v>1</v>
      </c>
      <c r="CE236">
        <v>106</v>
      </c>
      <c r="CF236" t="s">
        <v>90</v>
      </c>
      <c r="CI236" t="s">
        <v>111</v>
      </c>
      <c r="CJ236" t="s">
        <v>118</v>
      </c>
      <c r="CK236" t="s">
        <v>111</v>
      </c>
      <c r="CL236" t="s">
        <v>119</v>
      </c>
      <c r="CM236" t="s">
        <v>104</v>
      </c>
    </row>
    <row r="237" spans="1:91" x14ac:dyDescent="0.25">
      <c r="A237" t="s">
        <v>89</v>
      </c>
      <c r="B237" t="s">
        <v>90</v>
      </c>
      <c r="C237" t="s">
        <v>666</v>
      </c>
      <c r="D237" t="s">
        <v>662</v>
      </c>
      <c r="E237" s="4">
        <v>806134838454</v>
      </c>
      <c r="F237" t="s">
        <v>93</v>
      </c>
      <c r="G237" s="4">
        <v>91</v>
      </c>
      <c r="H237" s="4">
        <v>182</v>
      </c>
      <c r="I237" t="s">
        <v>94</v>
      </c>
      <c r="J237" t="s">
        <v>663</v>
      </c>
      <c r="K237" t="s">
        <v>96</v>
      </c>
      <c r="L237" t="s">
        <v>97</v>
      </c>
      <c r="M237" t="s">
        <v>98</v>
      </c>
      <c r="N237" t="s">
        <v>124</v>
      </c>
      <c r="O237" t="s">
        <v>100</v>
      </c>
      <c r="P237" t="s">
        <v>161</v>
      </c>
      <c r="Q237" t="s">
        <v>162</v>
      </c>
      <c r="R237">
        <v>0</v>
      </c>
      <c r="S237">
        <v>5.25</v>
      </c>
      <c r="T237">
        <v>12.25</v>
      </c>
      <c r="U237">
        <v>0</v>
      </c>
      <c r="V237">
        <v>0</v>
      </c>
      <c r="W237">
        <v>0</v>
      </c>
      <c r="X237">
        <v>6.5</v>
      </c>
      <c r="Y237">
        <v>3</v>
      </c>
      <c r="Z237">
        <v>1</v>
      </c>
      <c r="AA237">
        <v>60</v>
      </c>
      <c r="AB237" t="s">
        <v>533</v>
      </c>
      <c r="AD237" t="s">
        <v>533</v>
      </c>
      <c r="AE237" t="s">
        <v>533</v>
      </c>
      <c r="AF237" t="s">
        <v>111</v>
      </c>
      <c r="AG237" t="s">
        <v>105</v>
      </c>
      <c r="AH237">
        <v>16</v>
      </c>
      <c r="AI237">
        <v>12</v>
      </c>
      <c r="AJ237">
        <v>9</v>
      </c>
      <c r="AK237">
        <v>5</v>
      </c>
      <c r="AL237">
        <v>0</v>
      </c>
      <c r="AM237">
        <v>0</v>
      </c>
      <c r="AN237">
        <v>0</v>
      </c>
      <c r="AO237">
        <v>0</v>
      </c>
      <c r="AP237" t="s">
        <v>106</v>
      </c>
      <c r="AQ237" t="s">
        <v>107</v>
      </c>
      <c r="AR237" t="s">
        <v>108</v>
      </c>
      <c r="AS237" t="s">
        <v>109</v>
      </c>
      <c r="AT237" t="s">
        <v>110</v>
      </c>
      <c r="AU237" t="s">
        <v>111</v>
      </c>
      <c r="AV237" t="s">
        <v>112</v>
      </c>
      <c r="AW237" t="s">
        <v>112</v>
      </c>
      <c r="AX237" t="s">
        <v>104</v>
      </c>
      <c r="AY237">
        <v>0</v>
      </c>
      <c r="AZ237">
        <v>0</v>
      </c>
      <c r="BA237">
        <v>4.5</v>
      </c>
      <c r="BC237">
        <v>0</v>
      </c>
      <c r="BD237">
        <v>10</v>
      </c>
      <c r="BI237" t="s">
        <v>112</v>
      </c>
      <c r="BJ237" t="s">
        <v>111</v>
      </c>
      <c r="BK237" t="s">
        <v>125</v>
      </c>
      <c r="BL237" t="str">
        <f>"https://www.hvlgroup.com/Products/Specs/"&amp;"H135101-PN"</f>
        <v>https://www.hvlgroup.com/Products/Specs/H135101-PN</v>
      </c>
      <c r="BM237" t="s">
        <v>664</v>
      </c>
      <c r="BN237" t="str">
        <f>"https://www.hvlgroup.com/Product/"&amp;"H135101-PN"</f>
        <v>https://www.hvlgroup.com/Product/H135101-PN</v>
      </c>
      <c r="BO237" t="s">
        <v>104</v>
      </c>
      <c r="BP237" t="s">
        <v>104</v>
      </c>
      <c r="BQ237" t="s">
        <v>232</v>
      </c>
      <c r="BR237" t="s">
        <v>116</v>
      </c>
      <c r="BS237" t="s">
        <v>665</v>
      </c>
      <c r="BT237">
        <v>7.5</v>
      </c>
      <c r="BV237" s="1">
        <v>42887</v>
      </c>
      <c r="BW237">
        <v>0</v>
      </c>
      <c r="BX237">
        <v>0</v>
      </c>
      <c r="BY237" t="s">
        <v>104</v>
      </c>
      <c r="BZ237">
        <v>0</v>
      </c>
      <c r="CA237">
        <v>0</v>
      </c>
      <c r="CB237">
        <v>0</v>
      </c>
      <c r="CC237">
        <v>0</v>
      </c>
      <c r="CD237">
        <v>1</v>
      </c>
      <c r="CE237">
        <v>106</v>
      </c>
      <c r="CF237" t="s">
        <v>90</v>
      </c>
      <c r="CI237" t="s">
        <v>111</v>
      </c>
      <c r="CJ237" t="s">
        <v>118</v>
      </c>
      <c r="CK237" t="s">
        <v>111</v>
      </c>
      <c r="CL237" t="s">
        <v>119</v>
      </c>
      <c r="CM237" t="s">
        <v>104</v>
      </c>
    </row>
    <row r="238" spans="1:91" x14ac:dyDescent="0.25">
      <c r="A238" t="s">
        <v>89</v>
      </c>
      <c r="B238" t="s">
        <v>90</v>
      </c>
      <c r="C238" t="s">
        <v>667</v>
      </c>
      <c r="D238" t="s">
        <v>668</v>
      </c>
      <c r="E238" s="4">
        <v>806134838461</v>
      </c>
      <c r="F238" t="s">
        <v>481</v>
      </c>
      <c r="G238" s="4">
        <v>75</v>
      </c>
      <c r="H238" s="4">
        <v>150</v>
      </c>
      <c r="I238" t="s">
        <v>482</v>
      </c>
      <c r="J238" t="s">
        <v>663</v>
      </c>
      <c r="K238" t="s">
        <v>96</v>
      </c>
      <c r="L238" t="s">
        <v>97</v>
      </c>
      <c r="M238" t="s">
        <v>98</v>
      </c>
      <c r="N238" t="s">
        <v>99</v>
      </c>
      <c r="O238" t="s">
        <v>100</v>
      </c>
      <c r="P238" t="s">
        <v>161</v>
      </c>
      <c r="Q238" t="s">
        <v>162</v>
      </c>
      <c r="R238">
        <v>0</v>
      </c>
      <c r="S238">
        <v>0</v>
      </c>
      <c r="T238">
        <v>8</v>
      </c>
      <c r="U238">
        <v>0</v>
      </c>
      <c r="V238">
        <v>0</v>
      </c>
      <c r="W238">
        <v>5.25</v>
      </c>
      <c r="X238">
        <v>0</v>
      </c>
      <c r="Y238">
        <v>3</v>
      </c>
      <c r="Z238">
        <v>1</v>
      </c>
      <c r="AA238">
        <v>60</v>
      </c>
      <c r="AB238" t="s">
        <v>533</v>
      </c>
      <c r="AD238" t="s">
        <v>533</v>
      </c>
      <c r="AE238" t="s">
        <v>533</v>
      </c>
      <c r="AF238" t="s">
        <v>111</v>
      </c>
      <c r="AG238" t="s">
        <v>105</v>
      </c>
      <c r="AH238">
        <v>14</v>
      </c>
      <c r="AI238">
        <v>11</v>
      </c>
      <c r="AJ238">
        <v>8</v>
      </c>
      <c r="AK238">
        <v>4</v>
      </c>
      <c r="AL238">
        <v>0</v>
      </c>
      <c r="AM238">
        <v>0</v>
      </c>
      <c r="AN238">
        <v>0</v>
      </c>
      <c r="AO238">
        <v>0</v>
      </c>
      <c r="AP238" t="s">
        <v>106</v>
      </c>
      <c r="AQ238" t="s">
        <v>107</v>
      </c>
      <c r="AR238" t="s">
        <v>108</v>
      </c>
      <c r="AS238" t="s">
        <v>109</v>
      </c>
      <c r="AT238" t="s">
        <v>110</v>
      </c>
      <c r="AU238" t="s">
        <v>104</v>
      </c>
      <c r="AX238" t="s">
        <v>104</v>
      </c>
      <c r="AY238">
        <v>0</v>
      </c>
      <c r="AZ238">
        <v>0.5</v>
      </c>
      <c r="BA238">
        <v>4.75</v>
      </c>
      <c r="BC238">
        <v>0</v>
      </c>
      <c r="BD238">
        <v>10</v>
      </c>
      <c r="BI238" t="s">
        <v>112</v>
      </c>
      <c r="BJ238" t="s">
        <v>111</v>
      </c>
      <c r="BK238" t="s">
        <v>113</v>
      </c>
      <c r="BL238" t="str">
        <f>"https://www.hvlgroup.com/Products/Specs/"&amp;"H135501-AGB"</f>
        <v>https://www.hvlgroup.com/Products/Specs/H135501-AGB</v>
      </c>
      <c r="BM238" t="s">
        <v>669</v>
      </c>
      <c r="BN238" t="str">
        <f>"https://www.hvlgroup.com/Product/"&amp;"H135501-AGB"</f>
        <v>https://www.hvlgroup.com/Product/H135501-AGB</v>
      </c>
      <c r="BO238" t="s">
        <v>104</v>
      </c>
      <c r="BP238" t="s">
        <v>104</v>
      </c>
      <c r="BQ238" t="s">
        <v>232</v>
      </c>
      <c r="BR238" t="s">
        <v>116</v>
      </c>
      <c r="BS238" t="s">
        <v>670</v>
      </c>
      <c r="BT238">
        <v>7.5</v>
      </c>
      <c r="BV238" s="1">
        <v>42887</v>
      </c>
      <c r="BW238">
        <v>0</v>
      </c>
      <c r="BX238">
        <v>0</v>
      </c>
      <c r="BY238" t="s">
        <v>104</v>
      </c>
      <c r="BZ238">
        <v>0</v>
      </c>
      <c r="CA238">
        <v>0</v>
      </c>
      <c r="CB238">
        <v>0</v>
      </c>
      <c r="CC238">
        <v>0</v>
      </c>
      <c r="CD238">
        <v>1</v>
      </c>
      <c r="CE238">
        <v>144</v>
      </c>
      <c r="CF238" t="s">
        <v>90</v>
      </c>
      <c r="CI238" t="s">
        <v>111</v>
      </c>
      <c r="CJ238" t="s">
        <v>118</v>
      </c>
      <c r="CK238" t="s">
        <v>111</v>
      </c>
      <c r="CL238" t="s">
        <v>119</v>
      </c>
      <c r="CM238" t="s">
        <v>104</v>
      </c>
    </row>
    <row r="239" spans="1:91" x14ac:dyDescent="0.25">
      <c r="A239" t="s">
        <v>89</v>
      </c>
      <c r="B239" t="s">
        <v>90</v>
      </c>
      <c r="C239" t="s">
        <v>671</v>
      </c>
      <c r="D239" t="s">
        <v>668</v>
      </c>
      <c r="E239" s="4">
        <v>806134838478</v>
      </c>
      <c r="F239" t="s">
        <v>481</v>
      </c>
      <c r="G239" s="4">
        <v>75</v>
      </c>
      <c r="H239" s="4">
        <v>150</v>
      </c>
      <c r="I239" t="s">
        <v>482</v>
      </c>
      <c r="J239" t="s">
        <v>663</v>
      </c>
      <c r="K239" t="s">
        <v>96</v>
      </c>
      <c r="L239" t="s">
        <v>97</v>
      </c>
      <c r="M239" t="s">
        <v>98</v>
      </c>
      <c r="N239" t="s">
        <v>124</v>
      </c>
      <c r="O239" t="s">
        <v>100</v>
      </c>
      <c r="P239" t="s">
        <v>161</v>
      </c>
      <c r="Q239" t="s">
        <v>162</v>
      </c>
      <c r="R239">
        <v>0</v>
      </c>
      <c r="S239">
        <v>0</v>
      </c>
      <c r="T239">
        <v>8</v>
      </c>
      <c r="U239">
        <v>0</v>
      </c>
      <c r="V239">
        <v>0</v>
      </c>
      <c r="W239">
        <v>5.25</v>
      </c>
      <c r="X239">
        <v>0</v>
      </c>
      <c r="Y239">
        <v>3</v>
      </c>
      <c r="Z239">
        <v>1</v>
      </c>
      <c r="AA239">
        <v>60</v>
      </c>
      <c r="AB239" t="s">
        <v>533</v>
      </c>
      <c r="AD239" t="s">
        <v>533</v>
      </c>
      <c r="AE239" t="s">
        <v>533</v>
      </c>
      <c r="AF239" t="s">
        <v>111</v>
      </c>
      <c r="AG239" t="s">
        <v>105</v>
      </c>
      <c r="AH239">
        <v>14</v>
      </c>
      <c r="AI239">
        <v>11</v>
      </c>
      <c r="AJ239">
        <v>9</v>
      </c>
      <c r="AK239">
        <v>4</v>
      </c>
      <c r="AL239">
        <v>0</v>
      </c>
      <c r="AM239">
        <v>0</v>
      </c>
      <c r="AN239">
        <v>0</v>
      </c>
      <c r="AO239">
        <v>0</v>
      </c>
      <c r="AP239" t="s">
        <v>106</v>
      </c>
      <c r="AQ239" t="s">
        <v>107</v>
      </c>
      <c r="AR239" t="s">
        <v>108</v>
      </c>
      <c r="AS239" t="s">
        <v>109</v>
      </c>
      <c r="AT239" t="s">
        <v>110</v>
      </c>
      <c r="AU239" t="s">
        <v>104</v>
      </c>
      <c r="AX239" t="s">
        <v>104</v>
      </c>
      <c r="AY239">
        <v>0</v>
      </c>
      <c r="AZ239">
        <v>0.5</v>
      </c>
      <c r="BA239">
        <v>4.75</v>
      </c>
      <c r="BC239">
        <v>0</v>
      </c>
      <c r="BD239">
        <v>10</v>
      </c>
      <c r="BI239" t="s">
        <v>112</v>
      </c>
      <c r="BJ239" t="s">
        <v>111</v>
      </c>
      <c r="BK239" t="s">
        <v>125</v>
      </c>
      <c r="BL239" t="str">
        <f>"https://www.hvlgroup.com/Products/Specs/"&amp;"H135501-PN"</f>
        <v>https://www.hvlgroup.com/Products/Specs/H135501-PN</v>
      </c>
      <c r="BM239" t="s">
        <v>669</v>
      </c>
      <c r="BN239" t="str">
        <f>"https://www.hvlgroup.com/Product/"&amp;"H135501-PN"</f>
        <v>https://www.hvlgroup.com/Product/H135501-PN</v>
      </c>
      <c r="BO239" t="s">
        <v>104</v>
      </c>
      <c r="BP239" t="s">
        <v>104</v>
      </c>
      <c r="BQ239" t="s">
        <v>232</v>
      </c>
      <c r="BR239" t="s">
        <v>116</v>
      </c>
      <c r="BS239" t="s">
        <v>670</v>
      </c>
      <c r="BT239">
        <v>7.5</v>
      </c>
      <c r="BV239" s="1">
        <v>42887</v>
      </c>
      <c r="BW239">
        <v>0</v>
      </c>
      <c r="BX239">
        <v>0</v>
      </c>
      <c r="BY239" t="s">
        <v>104</v>
      </c>
      <c r="BZ239">
        <v>0</v>
      </c>
      <c r="CA239">
        <v>0</v>
      </c>
      <c r="CB239">
        <v>0</v>
      </c>
      <c r="CC239">
        <v>0</v>
      </c>
      <c r="CD239">
        <v>1</v>
      </c>
      <c r="CE239">
        <v>144</v>
      </c>
      <c r="CF239" t="s">
        <v>90</v>
      </c>
      <c r="CI239" t="s">
        <v>111</v>
      </c>
      <c r="CJ239" t="s">
        <v>118</v>
      </c>
      <c r="CK239" t="s">
        <v>111</v>
      </c>
      <c r="CL239" t="s">
        <v>119</v>
      </c>
      <c r="CM239" t="s">
        <v>104</v>
      </c>
    </row>
    <row r="240" spans="1:91" x14ac:dyDescent="0.25">
      <c r="A240" t="s">
        <v>89</v>
      </c>
      <c r="B240" t="s">
        <v>90</v>
      </c>
      <c r="C240" t="s">
        <v>672</v>
      </c>
      <c r="D240" t="s">
        <v>673</v>
      </c>
      <c r="E240" s="4">
        <v>806134838485</v>
      </c>
      <c r="F240" t="s">
        <v>134</v>
      </c>
      <c r="G240" s="4">
        <v>98</v>
      </c>
      <c r="H240" s="4">
        <v>196</v>
      </c>
      <c r="I240" t="s">
        <v>135</v>
      </c>
      <c r="J240" t="s">
        <v>663</v>
      </c>
      <c r="K240" t="s">
        <v>96</v>
      </c>
      <c r="L240" t="s">
        <v>97</v>
      </c>
      <c r="M240" t="s">
        <v>98</v>
      </c>
      <c r="N240" t="s">
        <v>99</v>
      </c>
      <c r="O240" t="s">
        <v>100</v>
      </c>
      <c r="P240" t="s">
        <v>161</v>
      </c>
      <c r="Q240" t="s">
        <v>162</v>
      </c>
      <c r="R240">
        <v>0</v>
      </c>
      <c r="S240">
        <v>0</v>
      </c>
      <c r="T240">
        <v>8</v>
      </c>
      <c r="U240">
        <v>11.5</v>
      </c>
      <c r="V240">
        <v>122.5</v>
      </c>
      <c r="W240">
        <v>5.25</v>
      </c>
      <c r="X240">
        <v>0</v>
      </c>
      <c r="Y240">
        <v>3</v>
      </c>
      <c r="Z240">
        <v>1</v>
      </c>
      <c r="AA240">
        <v>60</v>
      </c>
      <c r="AB240" t="s">
        <v>533</v>
      </c>
      <c r="AD240" t="s">
        <v>533</v>
      </c>
      <c r="AE240" t="s">
        <v>533</v>
      </c>
      <c r="AF240" t="s">
        <v>111</v>
      </c>
      <c r="AG240" t="s">
        <v>105</v>
      </c>
      <c r="AH240">
        <v>17</v>
      </c>
      <c r="AI240">
        <v>11</v>
      </c>
      <c r="AJ240">
        <v>8</v>
      </c>
      <c r="AK240">
        <v>5</v>
      </c>
      <c r="AL240">
        <v>0</v>
      </c>
      <c r="AM240">
        <v>0</v>
      </c>
      <c r="AN240">
        <v>0</v>
      </c>
      <c r="AO240">
        <v>0</v>
      </c>
      <c r="AP240" t="s">
        <v>106</v>
      </c>
      <c r="AQ240" t="s">
        <v>107</v>
      </c>
      <c r="AR240" t="s">
        <v>108</v>
      </c>
      <c r="AS240" t="s">
        <v>109</v>
      </c>
      <c r="AT240" t="s">
        <v>110</v>
      </c>
      <c r="AU240" t="s">
        <v>104</v>
      </c>
      <c r="AX240" t="s">
        <v>104</v>
      </c>
      <c r="AY240">
        <v>0</v>
      </c>
      <c r="AZ240">
        <v>0</v>
      </c>
      <c r="BA240">
        <v>4.5</v>
      </c>
      <c r="BC240">
        <v>0</v>
      </c>
      <c r="BD240">
        <v>8</v>
      </c>
      <c r="BE240" t="s">
        <v>136</v>
      </c>
      <c r="BI240" t="s">
        <v>112</v>
      </c>
      <c r="BJ240" t="s">
        <v>111</v>
      </c>
      <c r="BK240" t="s">
        <v>113</v>
      </c>
      <c r="BL240" t="str">
        <f>"https://www.hvlgroup.com/Products/Specs/"&amp;"H135701-AGB"</f>
        <v>https://www.hvlgroup.com/Products/Specs/H135701-AGB</v>
      </c>
      <c r="BM240" t="s">
        <v>674</v>
      </c>
      <c r="BN240" t="str">
        <f>"https://www.hvlgroup.com/Product/"&amp;"H135701-AGB"</f>
        <v>https://www.hvlgroup.com/Product/H135701-AGB</v>
      </c>
      <c r="BO240" t="s">
        <v>104</v>
      </c>
      <c r="BP240" t="s">
        <v>104</v>
      </c>
      <c r="BQ240" t="s">
        <v>232</v>
      </c>
      <c r="BR240" t="s">
        <v>116</v>
      </c>
      <c r="BS240" t="s">
        <v>670</v>
      </c>
      <c r="BT240">
        <v>7.5</v>
      </c>
      <c r="BV240" s="1">
        <v>42887</v>
      </c>
      <c r="BW240">
        <v>122.5</v>
      </c>
      <c r="BX240">
        <v>11.5</v>
      </c>
      <c r="BY240" t="s">
        <v>104</v>
      </c>
      <c r="BZ240">
        <v>0</v>
      </c>
      <c r="CA240">
        <v>0</v>
      </c>
      <c r="CB240">
        <v>0</v>
      </c>
      <c r="CC240">
        <v>0</v>
      </c>
      <c r="CD240">
        <v>1</v>
      </c>
      <c r="CE240">
        <v>71</v>
      </c>
      <c r="CF240" t="s">
        <v>90</v>
      </c>
      <c r="CI240" t="s">
        <v>111</v>
      </c>
      <c r="CJ240" t="s">
        <v>118</v>
      </c>
      <c r="CK240" t="s">
        <v>111</v>
      </c>
      <c r="CL240" t="s">
        <v>119</v>
      </c>
      <c r="CM240" t="s">
        <v>104</v>
      </c>
    </row>
    <row r="241" spans="1:91" x14ac:dyDescent="0.25">
      <c r="A241" t="s">
        <v>89</v>
      </c>
      <c r="B241" t="s">
        <v>90</v>
      </c>
      <c r="C241" t="s">
        <v>675</v>
      </c>
      <c r="D241" t="s">
        <v>673</v>
      </c>
      <c r="E241" s="4">
        <v>806134838492</v>
      </c>
      <c r="F241" t="s">
        <v>134</v>
      </c>
      <c r="G241" s="4">
        <v>98</v>
      </c>
      <c r="H241" s="4">
        <v>196</v>
      </c>
      <c r="I241" t="s">
        <v>135</v>
      </c>
      <c r="J241" t="s">
        <v>663</v>
      </c>
      <c r="K241" t="s">
        <v>96</v>
      </c>
      <c r="L241" t="s">
        <v>97</v>
      </c>
      <c r="M241" t="s">
        <v>98</v>
      </c>
      <c r="N241" t="s">
        <v>124</v>
      </c>
      <c r="O241" t="s">
        <v>100</v>
      </c>
      <c r="P241" t="s">
        <v>161</v>
      </c>
      <c r="Q241" t="s">
        <v>162</v>
      </c>
      <c r="R241">
        <v>0</v>
      </c>
      <c r="S241">
        <v>0</v>
      </c>
      <c r="T241">
        <v>8</v>
      </c>
      <c r="U241">
        <v>11.5</v>
      </c>
      <c r="V241">
        <v>122.5</v>
      </c>
      <c r="W241">
        <v>5.25</v>
      </c>
      <c r="X241">
        <v>0</v>
      </c>
      <c r="Y241">
        <v>3</v>
      </c>
      <c r="Z241">
        <v>1</v>
      </c>
      <c r="AA241">
        <v>60</v>
      </c>
      <c r="AB241" t="s">
        <v>533</v>
      </c>
      <c r="AD241" t="s">
        <v>533</v>
      </c>
      <c r="AE241" t="s">
        <v>533</v>
      </c>
      <c r="AF241" t="s">
        <v>111</v>
      </c>
      <c r="AG241" t="s">
        <v>105</v>
      </c>
      <c r="AH241">
        <v>20</v>
      </c>
      <c r="AI241">
        <v>9</v>
      </c>
      <c r="AJ241">
        <v>9</v>
      </c>
      <c r="AK241">
        <v>5</v>
      </c>
      <c r="AL241">
        <v>0</v>
      </c>
      <c r="AM241">
        <v>0</v>
      </c>
      <c r="AN241">
        <v>0</v>
      </c>
      <c r="AO241">
        <v>0</v>
      </c>
      <c r="AP241" t="s">
        <v>106</v>
      </c>
      <c r="AQ241" t="s">
        <v>107</v>
      </c>
      <c r="AR241" t="s">
        <v>108</v>
      </c>
      <c r="AS241" t="s">
        <v>109</v>
      </c>
      <c r="AT241" t="s">
        <v>110</v>
      </c>
      <c r="AU241" t="s">
        <v>104</v>
      </c>
      <c r="AX241" t="s">
        <v>104</v>
      </c>
      <c r="AY241">
        <v>0</v>
      </c>
      <c r="AZ241">
        <v>0</v>
      </c>
      <c r="BA241">
        <v>4.5</v>
      </c>
      <c r="BC241">
        <v>0</v>
      </c>
      <c r="BD241">
        <v>8</v>
      </c>
      <c r="BE241" t="s">
        <v>136</v>
      </c>
      <c r="BI241" t="s">
        <v>112</v>
      </c>
      <c r="BJ241" t="s">
        <v>111</v>
      </c>
      <c r="BK241" t="s">
        <v>125</v>
      </c>
      <c r="BL241" t="str">
        <f>"https://www.hvlgroup.com/Products/Specs/"&amp;"H135701-PN"</f>
        <v>https://www.hvlgroup.com/Products/Specs/H135701-PN</v>
      </c>
      <c r="BM241" t="s">
        <v>674</v>
      </c>
      <c r="BN241" t="str">
        <f>"https://www.hvlgroup.com/Product/"&amp;"H135701-PN"</f>
        <v>https://www.hvlgroup.com/Product/H135701-PN</v>
      </c>
      <c r="BO241" t="s">
        <v>104</v>
      </c>
      <c r="BP241" t="s">
        <v>104</v>
      </c>
      <c r="BQ241" t="s">
        <v>232</v>
      </c>
      <c r="BR241" t="s">
        <v>116</v>
      </c>
      <c r="BS241" t="s">
        <v>670</v>
      </c>
      <c r="BT241">
        <v>7.5</v>
      </c>
      <c r="BV241" s="1">
        <v>42887</v>
      </c>
      <c r="BW241">
        <v>122.5</v>
      </c>
      <c r="BX241">
        <v>11.5</v>
      </c>
      <c r="BY241" t="s">
        <v>104</v>
      </c>
      <c r="BZ241">
        <v>0</v>
      </c>
      <c r="CA241">
        <v>0</v>
      </c>
      <c r="CB241">
        <v>0</v>
      </c>
      <c r="CC241">
        <v>0</v>
      </c>
      <c r="CD241">
        <v>1</v>
      </c>
      <c r="CE241">
        <v>71</v>
      </c>
      <c r="CF241" t="s">
        <v>90</v>
      </c>
      <c r="CI241" t="s">
        <v>111</v>
      </c>
      <c r="CJ241" t="s">
        <v>118</v>
      </c>
      <c r="CK241" t="s">
        <v>111</v>
      </c>
      <c r="CL241" t="s">
        <v>119</v>
      </c>
      <c r="CM241" t="s">
        <v>104</v>
      </c>
    </row>
    <row r="242" spans="1:91" x14ac:dyDescent="0.25">
      <c r="A242" t="s">
        <v>89</v>
      </c>
      <c r="B242" t="s">
        <v>90</v>
      </c>
      <c r="C242" t="s">
        <v>676</v>
      </c>
      <c r="D242" t="s">
        <v>677</v>
      </c>
      <c r="E242" s="4">
        <v>806134842307</v>
      </c>
      <c r="F242" t="s">
        <v>324</v>
      </c>
      <c r="G242" s="4">
        <v>58</v>
      </c>
      <c r="H242" s="4">
        <v>116</v>
      </c>
      <c r="I242" t="s">
        <v>325</v>
      </c>
      <c r="J242" t="s">
        <v>678</v>
      </c>
      <c r="K242" t="s">
        <v>96</v>
      </c>
      <c r="L242" t="s">
        <v>97</v>
      </c>
      <c r="M242" t="s">
        <v>98</v>
      </c>
      <c r="N242" t="s">
        <v>99</v>
      </c>
      <c r="O242" t="s">
        <v>100</v>
      </c>
      <c r="P242" t="s">
        <v>679</v>
      </c>
      <c r="Q242" t="s">
        <v>102</v>
      </c>
      <c r="R242">
        <v>0</v>
      </c>
      <c r="S242">
        <v>6</v>
      </c>
      <c r="T242">
        <v>7</v>
      </c>
      <c r="U242">
        <v>0</v>
      </c>
      <c r="V242">
        <v>0</v>
      </c>
      <c r="W242">
        <v>0</v>
      </c>
      <c r="X242">
        <v>7.5</v>
      </c>
      <c r="Y242">
        <v>2</v>
      </c>
      <c r="Z242">
        <v>1</v>
      </c>
      <c r="AA242">
        <v>35</v>
      </c>
      <c r="AB242" t="s">
        <v>595</v>
      </c>
      <c r="AD242" t="s">
        <v>595</v>
      </c>
      <c r="AE242" t="s">
        <v>595</v>
      </c>
      <c r="AF242" t="s">
        <v>111</v>
      </c>
      <c r="AG242" t="s">
        <v>105</v>
      </c>
      <c r="AH242">
        <v>11</v>
      </c>
      <c r="AI242">
        <v>10</v>
      </c>
      <c r="AJ242">
        <v>10</v>
      </c>
      <c r="AK242">
        <v>4</v>
      </c>
      <c r="AL242">
        <v>0</v>
      </c>
      <c r="AM242">
        <v>0</v>
      </c>
      <c r="AN242">
        <v>0</v>
      </c>
      <c r="AO242">
        <v>0</v>
      </c>
      <c r="AP242" t="s">
        <v>106</v>
      </c>
      <c r="AQ242" t="s">
        <v>107</v>
      </c>
      <c r="AR242" t="s">
        <v>108</v>
      </c>
      <c r="AS242" t="s">
        <v>109</v>
      </c>
      <c r="AT242" t="s">
        <v>110</v>
      </c>
      <c r="AU242" t="s">
        <v>111</v>
      </c>
      <c r="AV242" t="s">
        <v>112</v>
      </c>
      <c r="AW242" t="s">
        <v>112</v>
      </c>
      <c r="AX242" t="s">
        <v>104</v>
      </c>
      <c r="AY242">
        <v>0</v>
      </c>
      <c r="AZ242">
        <v>0.5</v>
      </c>
      <c r="BA242">
        <v>4.75</v>
      </c>
      <c r="BC242">
        <v>0</v>
      </c>
      <c r="BD242">
        <v>7</v>
      </c>
      <c r="BI242" t="s">
        <v>112</v>
      </c>
      <c r="BJ242" t="s">
        <v>111</v>
      </c>
      <c r="BK242" t="s">
        <v>113</v>
      </c>
      <c r="BL242" t="str">
        <f>"https://www.hvlgroup.com/Products/Specs/"&amp;"H136301-AGB"</f>
        <v>https://www.hvlgroup.com/Products/Specs/H136301-AGB</v>
      </c>
      <c r="BM242" t="s">
        <v>680</v>
      </c>
      <c r="BN242" t="str">
        <f>"https://www.hvlgroup.com/Product/"&amp;"H136301-AGB"</f>
        <v>https://www.hvlgroup.com/Product/H136301-AGB</v>
      </c>
      <c r="BO242" t="s">
        <v>104</v>
      </c>
      <c r="BP242" t="s">
        <v>104</v>
      </c>
      <c r="BQ242" t="s">
        <v>640</v>
      </c>
      <c r="BR242" t="s">
        <v>116</v>
      </c>
      <c r="BS242" t="s">
        <v>681</v>
      </c>
      <c r="BT242">
        <v>4.25</v>
      </c>
      <c r="BV242" s="1">
        <v>43101</v>
      </c>
      <c r="BW242">
        <v>0</v>
      </c>
      <c r="BX242">
        <v>0</v>
      </c>
      <c r="BY242" t="s">
        <v>111</v>
      </c>
      <c r="BZ242">
        <v>0</v>
      </c>
      <c r="CA242">
        <v>0</v>
      </c>
      <c r="CB242">
        <v>0</v>
      </c>
      <c r="CC242">
        <v>0</v>
      </c>
      <c r="CD242">
        <v>1</v>
      </c>
      <c r="CE242">
        <v>131</v>
      </c>
      <c r="CF242" t="s">
        <v>90</v>
      </c>
      <c r="CI242" t="s">
        <v>111</v>
      </c>
      <c r="CJ242" t="s">
        <v>118</v>
      </c>
      <c r="CK242" t="s">
        <v>111</v>
      </c>
      <c r="CL242" t="s">
        <v>119</v>
      </c>
      <c r="CM242" t="s">
        <v>104</v>
      </c>
    </row>
    <row r="243" spans="1:91" x14ac:dyDescent="0.25">
      <c r="A243" t="s">
        <v>89</v>
      </c>
      <c r="B243" t="s">
        <v>90</v>
      </c>
      <c r="C243" t="s">
        <v>682</v>
      </c>
      <c r="D243" t="s">
        <v>677</v>
      </c>
      <c r="E243" s="4">
        <v>806134842161</v>
      </c>
      <c r="F243" t="s">
        <v>324</v>
      </c>
      <c r="G243" s="4">
        <v>58</v>
      </c>
      <c r="H243" s="4">
        <v>116</v>
      </c>
      <c r="I243" t="s">
        <v>325</v>
      </c>
      <c r="J243" t="s">
        <v>678</v>
      </c>
      <c r="K243" t="s">
        <v>96</v>
      </c>
      <c r="L243" t="s">
        <v>97</v>
      </c>
      <c r="M243" t="s">
        <v>98</v>
      </c>
      <c r="N243" t="s">
        <v>124</v>
      </c>
      <c r="O243" t="s">
        <v>100</v>
      </c>
      <c r="P243" t="s">
        <v>679</v>
      </c>
      <c r="Q243" t="s">
        <v>102</v>
      </c>
      <c r="R243">
        <v>0</v>
      </c>
      <c r="S243">
        <v>6</v>
      </c>
      <c r="T243">
        <v>7</v>
      </c>
      <c r="U243">
        <v>0</v>
      </c>
      <c r="V243">
        <v>0</v>
      </c>
      <c r="W243">
        <v>0</v>
      </c>
      <c r="X243">
        <v>7.5</v>
      </c>
      <c r="Y243">
        <v>2</v>
      </c>
      <c r="Z243">
        <v>1</v>
      </c>
      <c r="AA243">
        <v>35</v>
      </c>
      <c r="AB243" t="s">
        <v>595</v>
      </c>
      <c r="AD243" t="s">
        <v>595</v>
      </c>
      <c r="AE243" t="s">
        <v>595</v>
      </c>
      <c r="AF243" t="s">
        <v>111</v>
      </c>
      <c r="AG243" t="s">
        <v>105</v>
      </c>
      <c r="AH243">
        <v>11</v>
      </c>
      <c r="AI243">
        <v>10</v>
      </c>
      <c r="AJ243">
        <v>10</v>
      </c>
      <c r="AK243">
        <v>4</v>
      </c>
      <c r="AL243">
        <v>0</v>
      </c>
      <c r="AM243">
        <v>0</v>
      </c>
      <c r="AN243">
        <v>0</v>
      </c>
      <c r="AO243">
        <v>0</v>
      </c>
      <c r="AP243" t="s">
        <v>106</v>
      </c>
      <c r="AQ243" t="s">
        <v>107</v>
      </c>
      <c r="AR243" t="s">
        <v>108</v>
      </c>
      <c r="AS243" t="s">
        <v>109</v>
      </c>
      <c r="AT243" t="s">
        <v>110</v>
      </c>
      <c r="AU243" t="s">
        <v>111</v>
      </c>
      <c r="AV243" t="s">
        <v>112</v>
      </c>
      <c r="AW243" t="s">
        <v>112</v>
      </c>
      <c r="AX243" t="s">
        <v>104</v>
      </c>
      <c r="AY243">
        <v>0</v>
      </c>
      <c r="AZ243">
        <v>0.5</v>
      </c>
      <c r="BA243">
        <v>4.75</v>
      </c>
      <c r="BC243">
        <v>0</v>
      </c>
      <c r="BD243">
        <v>7</v>
      </c>
      <c r="BI243" t="s">
        <v>112</v>
      </c>
      <c r="BJ243" t="s">
        <v>111</v>
      </c>
      <c r="BK243" t="s">
        <v>125</v>
      </c>
      <c r="BL243" t="str">
        <f>"https://www.hvlgroup.com/Products/Specs/"&amp;"H136301-PN"</f>
        <v>https://www.hvlgroup.com/Products/Specs/H136301-PN</v>
      </c>
      <c r="BM243" t="s">
        <v>680</v>
      </c>
      <c r="BN243" t="str">
        <f>"https://www.hvlgroup.com/Product/"&amp;"H136301-PN"</f>
        <v>https://www.hvlgroup.com/Product/H136301-PN</v>
      </c>
      <c r="BO243" t="s">
        <v>104</v>
      </c>
      <c r="BP243" t="s">
        <v>104</v>
      </c>
      <c r="BQ243" t="s">
        <v>640</v>
      </c>
      <c r="BR243" t="s">
        <v>116</v>
      </c>
      <c r="BS243" t="s">
        <v>681</v>
      </c>
      <c r="BT243">
        <v>4.25</v>
      </c>
      <c r="BV243" s="1">
        <v>43101</v>
      </c>
      <c r="BW243">
        <v>0</v>
      </c>
      <c r="BX243">
        <v>0</v>
      </c>
      <c r="BY243" t="s">
        <v>111</v>
      </c>
      <c r="BZ243">
        <v>0</v>
      </c>
      <c r="CA243">
        <v>0</v>
      </c>
      <c r="CB243">
        <v>0</v>
      </c>
      <c r="CC243">
        <v>0</v>
      </c>
      <c r="CD243">
        <v>1</v>
      </c>
      <c r="CE243">
        <v>131</v>
      </c>
      <c r="CF243" t="s">
        <v>90</v>
      </c>
      <c r="CI243" t="s">
        <v>111</v>
      </c>
      <c r="CJ243" t="s">
        <v>118</v>
      </c>
      <c r="CK243" t="s">
        <v>111</v>
      </c>
      <c r="CL243" t="s">
        <v>119</v>
      </c>
      <c r="CM243" t="s">
        <v>104</v>
      </c>
    </row>
    <row r="244" spans="1:91" x14ac:dyDescent="0.25">
      <c r="A244" t="s">
        <v>89</v>
      </c>
      <c r="B244" t="s">
        <v>90</v>
      </c>
      <c r="C244" t="s">
        <v>683</v>
      </c>
      <c r="D244" t="s">
        <v>684</v>
      </c>
      <c r="E244" s="4">
        <v>806134842239</v>
      </c>
      <c r="F244" t="s">
        <v>333</v>
      </c>
      <c r="G244" s="4">
        <v>92</v>
      </c>
      <c r="H244" s="4">
        <v>184</v>
      </c>
      <c r="I244" t="s">
        <v>325</v>
      </c>
      <c r="J244" t="s">
        <v>678</v>
      </c>
      <c r="K244" t="s">
        <v>96</v>
      </c>
      <c r="L244" t="s">
        <v>97</v>
      </c>
      <c r="M244" t="s">
        <v>98</v>
      </c>
      <c r="N244" t="s">
        <v>99</v>
      </c>
      <c r="O244" t="s">
        <v>100</v>
      </c>
      <c r="P244" t="s">
        <v>679</v>
      </c>
      <c r="Q244" t="s">
        <v>102</v>
      </c>
      <c r="R244">
        <v>0</v>
      </c>
      <c r="S244">
        <v>14</v>
      </c>
      <c r="T244">
        <v>6</v>
      </c>
      <c r="U244">
        <v>0</v>
      </c>
      <c r="V244">
        <v>0</v>
      </c>
      <c r="W244">
        <v>0</v>
      </c>
      <c r="X244">
        <v>7.5</v>
      </c>
      <c r="Y244">
        <v>3</v>
      </c>
      <c r="Z244">
        <v>2</v>
      </c>
      <c r="AA244">
        <v>35</v>
      </c>
      <c r="AB244" t="s">
        <v>595</v>
      </c>
      <c r="AD244" t="s">
        <v>595</v>
      </c>
      <c r="AE244" t="s">
        <v>595</v>
      </c>
      <c r="AF244" t="s">
        <v>111</v>
      </c>
      <c r="AG244" t="s">
        <v>105</v>
      </c>
      <c r="AH244">
        <v>17</v>
      </c>
      <c r="AI244">
        <v>16</v>
      </c>
      <c r="AJ244">
        <v>8</v>
      </c>
      <c r="AK244">
        <v>5</v>
      </c>
      <c r="AL244">
        <v>0</v>
      </c>
      <c r="AM244">
        <v>0</v>
      </c>
      <c r="AN244">
        <v>0</v>
      </c>
      <c r="AO244">
        <v>0</v>
      </c>
      <c r="AP244" t="s">
        <v>106</v>
      </c>
      <c r="AQ244" t="s">
        <v>107</v>
      </c>
      <c r="AR244" t="s">
        <v>108</v>
      </c>
      <c r="AS244" t="s">
        <v>109</v>
      </c>
      <c r="AT244" t="s">
        <v>110</v>
      </c>
      <c r="AU244" t="s">
        <v>111</v>
      </c>
      <c r="AV244" t="s">
        <v>112</v>
      </c>
      <c r="AW244" t="s">
        <v>112</v>
      </c>
      <c r="AX244" t="s">
        <v>104</v>
      </c>
      <c r="AY244">
        <v>0</v>
      </c>
      <c r="AZ244">
        <v>0.5</v>
      </c>
      <c r="BA244">
        <v>4.75</v>
      </c>
      <c r="BC244">
        <v>0</v>
      </c>
      <c r="BD244">
        <v>7</v>
      </c>
      <c r="BI244" t="s">
        <v>112</v>
      </c>
      <c r="BJ244" t="s">
        <v>111</v>
      </c>
      <c r="BK244" t="s">
        <v>113</v>
      </c>
      <c r="BL244" t="str">
        <f>"https://www.hvlgroup.com/Products/Specs/"&amp;"H136302-AGB"</f>
        <v>https://www.hvlgroup.com/Products/Specs/H136302-AGB</v>
      </c>
      <c r="BM244" t="s">
        <v>680</v>
      </c>
      <c r="BN244" t="str">
        <f>"https://www.hvlgroup.com/Product/"&amp;"H136302-AGB"</f>
        <v>https://www.hvlgroup.com/Product/H136302-AGB</v>
      </c>
      <c r="BO244" t="s">
        <v>104</v>
      </c>
      <c r="BP244" t="s">
        <v>104</v>
      </c>
      <c r="BQ244" t="s">
        <v>640</v>
      </c>
      <c r="BR244" t="s">
        <v>116</v>
      </c>
      <c r="BS244" t="s">
        <v>681</v>
      </c>
      <c r="BT244">
        <v>4.25</v>
      </c>
      <c r="BV244" s="1">
        <v>43101</v>
      </c>
      <c r="BW244">
        <v>0</v>
      </c>
      <c r="BX244">
        <v>0</v>
      </c>
      <c r="BY244" t="s">
        <v>111</v>
      </c>
      <c r="BZ244">
        <v>0</v>
      </c>
      <c r="CA244">
        <v>0</v>
      </c>
      <c r="CB244">
        <v>0</v>
      </c>
      <c r="CC244">
        <v>0</v>
      </c>
      <c r="CD244">
        <v>1</v>
      </c>
      <c r="CE244">
        <v>131</v>
      </c>
      <c r="CF244" t="s">
        <v>90</v>
      </c>
      <c r="CI244" t="s">
        <v>111</v>
      </c>
      <c r="CJ244" t="s">
        <v>118</v>
      </c>
      <c r="CK244" t="s">
        <v>111</v>
      </c>
      <c r="CL244" t="s">
        <v>119</v>
      </c>
      <c r="CM244" t="s">
        <v>104</v>
      </c>
    </row>
    <row r="245" spans="1:91" x14ac:dyDescent="0.25">
      <c r="A245" t="s">
        <v>89</v>
      </c>
      <c r="B245" t="s">
        <v>90</v>
      </c>
      <c r="C245" t="s">
        <v>685</v>
      </c>
      <c r="D245" t="s">
        <v>684</v>
      </c>
      <c r="E245" s="4">
        <v>806134842178</v>
      </c>
      <c r="F245" t="s">
        <v>333</v>
      </c>
      <c r="G245" s="4">
        <v>92</v>
      </c>
      <c r="H245" s="4">
        <v>184</v>
      </c>
      <c r="I245" t="s">
        <v>325</v>
      </c>
      <c r="J245" t="s">
        <v>678</v>
      </c>
      <c r="K245" t="s">
        <v>96</v>
      </c>
      <c r="L245" t="s">
        <v>97</v>
      </c>
      <c r="M245" t="s">
        <v>98</v>
      </c>
      <c r="N245" t="s">
        <v>124</v>
      </c>
      <c r="O245" t="s">
        <v>100</v>
      </c>
      <c r="P245" t="s">
        <v>679</v>
      </c>
      <c r="Q245" t="s">
        <v>102</v>
      </c>
      <c r="R245">
        <v>0</v>
      </c>
      <c r="S245">
        <v>14</v>
      </c>
      <c r="T245">
        <v>6</v>
      </c>
      <c r="U245">
        <v>0</v>
      </c>
      <c r="V245">
        <v>0</v>
      </c>
      <c r="W245">
        <v>0</v>
      </c>
      <c r="X245">
        <v>7.5</v>
      </c>
      <c r="Y245">
        <v>3</v>
      </c>
      <c r="Z245">
        <v>2</v>
      </c>
      <c r="AA245">
        <v>35</v>
      </c>
      <c r="AB245" t="s">
        <v>595</v>
      </c>
      <c r="AD245" t="s">
        <v>595</v>
      </c>
      <c r="AE245" t="s">
        <v>595</v>
      </c>
      <c r="AF245" t="s">
        <v>111</v>
      </c>
      <c r="AG245" t="s">
        <v>105</v>
      </c>
      <c r="AH245">
        <v>17</v>
      </c>
      <c r="AI245">
        <v>16</v>
      </c>
      <c r="AJ245">
        <v>8</v>
      </c>
      <c r="AK245">
        <v>5</v>
      </c>
      <c r="AL245">
        <v>0</v>
      </c>
      <c r="AM245">
        <v>0</v>
      </c>
      <c r="AN245">
        <v>0</v>
      </c>
      <c r="AO245">
        <v>0</v>
      </c>
      <c r="AP245" t="s">
        <v>106</v>
      </c>
      <c r="AQ245" t="s">
        <v>107</v>
      </c>
      <c r="AR245" t="s">
        <v>108</v>
      </c>
      <c r="AS245" t="s">
        <v>109</v>
      </c>
      <c r="AT245" t="s">
        <v>110</v>
      </c>
      <c r="AU245" t="s">
        <v>111</v>
      </c>
      <c r="AV245" t="s">
        <v>112</v>
      </c>
      <c r="AW245" t="s">
        <v>112</v>
      </c>
      <c r="AX245" t="s">
        <v>104</v>
      </c>
      <c r="AY245">
        <v>0</v>
      </c>
      <c r="AZ245">
        <v>0.5</v>
      </c>
      <c r="BA245">
        <v>4.75</v>
      </c>
      <c r="BC245">
        <v>0</v>
      </c>
      <c r="BD245">
        <v>7</v>
      </c>
      <c r="BI245" t="s">
        <v>112</v>
      </c>
      <c r="BJ245" t="s">
        <v>111</v>
      </c>
      <c r="BK245" t="s">
        <v>125</v>
      </c>
      <c r="BL245" t="str">
        <f>"https://www.hvlgroup.com/Products/Specs/"&amp;"H136302-PN"</f>
        <v>https://www.hvlgroup.com/Products/Specs/H136302-PN</v>
      </c>
      <c r="BM245" t="s">
        <v>680</v>
      </c>
      <c r="BN245" t="str">
        <f>"https://www.hvlgroup.com/Product/"&amp;"H136302-PN"</f>
        <v>https://www.hvlgroup.com/Product/H136302-PN</v>
      </c>
      <c r="BO245" t="s">
        <v>104</v>
      </c>
      <c r="BP245" t="s">
        <v>104</v>
      </c>
      <c r="BQ245" t="s">
        <v>640</v>
      </c>
      <c r="BR245" t="s">
        <v>116</v>
      </c>
      <c r="BS245" t="s">
        <v>681</v>
      </c>
      <c r="BT245">
        <v>4.25</v>
      </c>
      <c r="BV245" s="1">
        <v>43101</v>
      </c>
      <c r="BW245">
        <v>0</v>
      </c>
      <c r="BX245">
        <v>0</v>
      </c>
      <c r="BY245" t="s">
        <v>111</v>
      </c>
      <c r="BZ245">
        <v>0</v>
      </c>
      <c r="CA245">
        <v>0</v>
      </c>
      <c r="CB245">
        <v>0</v>
      </c>
      <c r="CC245">
        <v>0</v>
      </c>
      <c r="CD245">
        <v>1</v>
      </c>
      <c r="CE245">
        <v>131</v>
      </c>
      <c r="CF245" t="s">
        <v>90</v>
      </c>
      <c r="CI245" t="s">
        <v>111</v>
      </c>
      <c r="CJ245" t="s">
        <v>118</v>
      </c>
      <c r="CK245" t="s">
        <v>111</v>
      </c>
      <c r="CL245" t="s">
        <v>119</v>
      </c>
      <c r="CM245" t="s">
        <v>104</v>
      </c>
    </row>
    <row r="246" spans="1:91" x14ac:dyDescent="0.25">
      <c r="A246" t="s">
        <v>89</v>
      </c>
      <c r="B246" t="s">
        <v>90</v>
      </c>
      <c r="C246" t="s">
        <v>686</v>
      </c>
      <c r="D246" t="s">
        <v>687</v>
      </c>
      <c r="E246" s="4">
        <v>806134842185</v>
      </c>
      <c r="F246" t="s">
        <v>337</v>
      </c>
      <c r="G246" s="4">
        <v>138</v>
      </c>
      <c r="H246" s="4">
        <v>276</v>
      </c>
      <c r="I246" t="s">
        <v>325</v>
      </c>
      <c r="J246" t="s">
        <v>678</v>
      </c>
      <c r="K246" t="s">
        <v>96</v>
      </c>
      <c r="L246" t="s">
        <v>97</v>
      </c>
      <c r="M246" t="s">
        <v>98</v>
      </c>
      <c r="N246" t="s">
        <v>99</v>
      </c>
      <c r="O246" t="s">
        <v>100</v>
      </c>
      <c r="P246" t="s">
        <v>679</v>
      </c>
      <c r="Q246" t="s">
        <v>102</v>
      </c>
      <c r="R246">
        <v>0</v>
      </c>
      <c r="S246">
        <v>21.75</v>
      </c>
      <c r="T246">
        <v>6</v>
      </c>
      <c r="U246">
        <v>0</v>
      </c>
      <c r="V246">
        <v>0</v>
      </c>
      <c r="W246">
        <v>0</v>
      </c>
      <c r="X246">
        <v>7.5</v>
      </c>
      <c r="Y246">
        <v>5</v>
      </c>
      <c r="Z246">
        <v>3</v>
      </c>
      <c r="AA246">
        <v>35</v>
      </c>
      <c r="AB246" t="s">
        <v>595</v>
      </c>
      <c r="AD246" t="s">
        <v>595</v>
      </c>
      <c r="AE246" t="s">
        <v>595</v>
      </c>
      <c r="AF246" t="s">
        <v>111</v>
      </c>
      <c r="AG246" t="s">
        <v>105</v>
      </c>
      <c r="AH246">
        <v>24</v>
      </c>
      <c r="AI246">
        <v>16</v>
      </c>
      <c r="AJ246">
        <v>8</v>
      </c>
      <c r="AK246">
        <v>7</v>
      </c>
      <c r="AL246">
        <v>0</v>
      </c>
      <c r="AM246">
        <v>0</v>
      </c>
      <c r="AN246">
        <v>0</v>
      </c>
      <c r="AO246">
        <v>0</v>
      </c>
      <c r="AP246" t="s">
        <v>106</v>
      </c>
      <c r="AQ246" t="s">
        <v>107</v>
      </c>
      <c r="AR246" t="s">
        <v>108</v>
      </c>
      <c r="AS246" t="s">
        <v>109</v>
      </c>
      <c r="AT246" t="s">
        <v>110</v>
      </c>
      <c r="AU246" t="s">
        <v>111</v>
      </c>
      <c r="AV246" t="s">
        <v>112</v>
      </c>
      <c r="AW246" t="s">
        <v>112</v>
      </c>
      <c r="AX246" t="s">
        <v>104</v>
      </c>
      <c r="AY246">
        <v>0</v>
      </c>
      <c r="AZ246">
        <v>0.5</v>
      </c>
      <c r="BA246">
        <v>4.75</v>
      </c>
      <c r="BC246">
        <v>0</v>
      </c>
      <c r="BD246">
        <v>7</v>
      </c>
      <c r="BI246" t="s">
        <v>112</v>
      </c>
      <c r="BJ246" t="s">
        <v>111</v>
      </c>
      <c r="BK246" t="s">
        <v>113</v>
      </c>
      <c r="BL246" t="str">
        <f>"https://www.hvlgroup.com/Products/Specs/"&amp;"H136303-AGB"</f>
        <v>https://www.hvlgroup.com/Products/Specs/H136303-AGB</v>
      </c>
      <c r="BM246" t="s">
        <v>680</v>
      </c>
      <c r="BN246" t="str">
        <f>"https://www.hvlgroup.com/Product/"&amp;"H136303-AGB"</f>
        <v>https://www.hvlgroup.com/Product/H136303-AGB</v>
      </c>
      <c r="BO246" t="s">
        <v>104</v>
      </c>
      <c r="BP246" t="s">
        <v>104</v>
      </c>
      <c r="BQ246" t="s">
        <v>640</v>
      </c>
      <c r="BR246" t="s">
        <v>116</v>
      </c>
      <c r="BS246" t="s">
        <v>681</v>
      </c>
      <c r="BT246">
        <v>4.25</v>
      </c>
      <c r="BV246" s="1">
        <v>43101</v>
      </c>
      <c r="BW246">
        <v>0</v>
      </c>
      <c r="BX246">
        <v>0</v>
      </c>
      <c r="BY246" t="s">
        <v>111</v>
      </c>
      <c r="BZ246">
        <v>0</v>
      </c>
      <c r="CA246">
        <v>0</v>
      </c>
      <c r="CB246">
        <v>0</v>
      </c>
      <c r="CC246">
        <v>0</v>
      </c>
      <c r="CD246">
        <v>1</v>
      </c>
      <c r="CE246">
        <v>131</v>
      </c>
      <c r="CF246" t="s">
        <v>90</v>
      </c>
      <c r="CI246" t="s">
        <v>111</v>
      </c>
      <c r="CJ246" t="s">
        <v>118</v>
      </c>
      <c r="CK246" t="s">
        <v>111</v>
      </c>
      <c r="CL246" t="s">
        <v>119</v>
      </c>
      <c r="CM246" t="s">
        <v>104</v>
      </c>
    </row>
    <row r="247" spans="1:91" x14ac:dyDescent="0.25">
      <c r="A247" t="s">
        <v>89</v>
      </c>
      <c r="B247" t="s">
        <v>90</v>
      </c>
      <c r="C247" t="s">
        <v>688</v>
      </c>
      <c r="D247" t="s">
        <v>687</v>
      </c>
      <c r="E247" s="4">
        <v>806134842192</v>
      </c>
      <c r="F247" t="s">
        <v>337</v>
      </c>
      <c r="G247" s="4">
        <v>138</v>
      </c>
      <c r="H247" s="4">
        <v>276</v>
      </c>
      <c r="I247" t="s">
        <v>325</v>
      </c>
      <c r="J247" t="s">
        <v>678</v>
      </c>
      <c r="K247" t="s">
        <v>96</v>
      </c>
      <c r="L247" t="s">
        <v>97</v>
      </c>
      <c r="M247" t="s">
        <v>98</v>
      </c>
      <c r="N247" t="s">
        <v>124</v>
      </c>
      <c r="O247" t="s">
        <v>100</v>
      </c>
      <c r="P247" t="s">
        <v>679</v>
      </c>
      <c r="Q247" t="s">
        <v>102</v>
      </c>
      <c r="R247">
        <v>0</v>
      </c>
      <c r="S247">
        <v>21.75</v>
      </c>
      <c r="T247">
        <v>6</v>
      </c>
      <c r="U247">
        <v>0</v>
      </c>
      <c r="V247">
        <v>0</v>
      </c>
      <c r="W247">
        <v>0</v>
      </c>
      <c r="X247">
        <v>7.5</v>
      </c>
      <c r="Y247">
        <v>5</v>
      </c>
      <c r="Z247">
        <v>3</v>
      </c>
      <c r="AA247">
        <v>35</v>
      </c>
      <c r="AB247" t="s">
        <v>595</v>
      </c>
      <c r="AD247" t="s">
        <v>595</v>
      </c>
      <c r="AE247" t="s">
        <v>595</v>
      </c>
      <c r="AF247" t="s">
        <v>111</v>
      </c>
      <c r="AG247" t="s">
        <v>105</v>
      </c>
      <c r="AH247">
        <v>24</v>
      </c>
      <c r="AI247">
        <v>16</v>
      </c>
      <c r="AJ247">
        <v>8</v>
      </c>
      <c r="AK247">
        <v>7</v>
      </c>
      <c r="AL247">
        <v>0</v>
      </c>
      <c r="AM247">
        <v>0</v>
      </c>
      <c r="AN247">
        <v>0</v>
      </c>
      <c r="AO247">
        <v>0</v>
      </c>
      <c r="AP247" t="s">
        <v>106</v>
      </c>
      <c r="AQ247" t="s">
        <v>107</v>
      </c>
      <c r="AR247" t="s">
        <v>108</v>
      </c>
      <c r="AS247" t="s">
        <v>109</v>
      </c>
      <c r="AT247" t="s">
        <v>110</v>
      </c>
      <c r="AU247" t="s">
        <v>111</v>
      </c>
      <c r="AV247" t="s">
        <v>112</v>
      </c>
      <c r="AW247" t="s">
        <v>112</v>
      </c>
      <c r="AX247" t="s">
        <v>104</v>
      </c>
      <c r="AY247">
        <v>0</v>
      </c>
      <c r="AZ247">
        <v>0.5</v>
      </c>
      <c r="BA247">
        <v>4.75</v>
      </c>
      <c r="BC247">
        <v>0</v>
      </c>
      <c r="BD247">
        <v>7</v>
      </c>
      <c r="BI247" t="s">
        <v>112</v>
      </c>
      <c r="BJ247" t="s">
        <v>111</v>
      </c>
      <c r="BK247" t="s">
        <v>125</v>
      </c>
      <c r="BL247" t="str">
        <f>"https://www.hvlgroup.com/Products/Specs/"&amp;"H136303-PN"</f>
        <v>https://www.hvlgroup.com/Products/Specs/H136303-PN</v>
      </c>
      <c r="BM247" t="s">
        <v>680</v>
      </c>
      <c r="BN247" t="str">
        <f>"https://www.hvlgroup.com/Product/"&amp;"H136303-PN"</f>
        <v>https://www.hvlgroup.com/Product/H136303-PN</v>
      </c>
      <c r="BO247" t="s">
        <v>104</v>
      </c>
      <c r="BP247" t="s">
        <v>104</v>
      </c>
      <c r="BQ247" t="s">
        <v>640</v>
      </c>
      <c r="BR247" t="s">
        <v>116</v>
      </c>
      <c r="BS247" t="s">
        <v>681</v>
      </c>
      <c r="BT247">
        <v>4.25</v>
      </c>
      <c r="BV247" s="1">
        <v>43101</v>
      </c>
      <c r="BW247">
        <v>0</v>
      </c>
      <c r="BX247">
        <v>0</v>
      </c>
      <c r="BY247" t="s">
        <v>111</v>
      </c>
      <c r="BZ247">
        <v>0</v>
      </c>
      <c r="CA247">
        <v>0</v>
      </c>
      <c r="CB247">
        <v>0</v>
      </c>
      <c r="CC247">
        <v>0</v>
      </c>
      <c r="CD247">
        <v>1</v>
      </c>
      <c r="CE247">
        <v>131</v>
      </c>
      <c r="CF247" t="s">
        <v>90</v>
      </c>
      <c r="CI247" t="s">
        <v>111</v>
      </c>
      <c r="CJ247" t="s">
        <v>118</v>
      </c>
      <c r="CK247" t="s">
        <v>111</v>
      </c>
      <c r="CL247" t="s">
        <v>119</v>
      </c>
      <c r="CM247" t="s">
        <v>104</v>
      </c>
    </row>
    <row r="248" spans="1:91" x14ac:dyDescent="0.25">
      <c r="A248" t="s">
        <v>89</v>
      </c>
      <c r="B248" t="s">
        <v>90</v>
      </c>
      <c r="C248" t="s">
        <v>689</v>
      </c>
      <c r="D248" t="s">
        <v>690</v>
      </c>
      <c r="E248" s="4">
        <v>806134837198</v>
      </c>
      <c r="F248" t="s">
        <v>691</v>
      </c>
      <c r="G248" s="4">
        <v>110</v>
      </c>
      <c r="H248" s="4">
        <v>220</v>
      </c>
      <c r="I248" t="s">
        <v>482</v>
      </c>
      <c r="J248" t="s">
        <v>692</v>
      </c>
      <c r="K248" t="s">
        <v>96</v>
      </c>
      <c r="L248" t="s">
        <v>97</v>
      </c>
      <c r="M248" t="s">
        <v>98</v>
      </c>
      <c r="N248" t="s">
        <v>460</v>
      </c>
      <c r="O248" t="s">
        <v>100</v>
      </c>
      <c r="P248" t="s">
        <v>341</v>
      </c>
      <c r="R248">
        <v>0</v>
      </c>
      <c r="S248">
        <v>0</v>
      </c>
      <c r="T248">
        <v>9.75</v>
      </c>
      <c r="U248">
        <v>0</v>
      </c>
      <c r="V248">
        <v>0</v>
      </c>
      <c r="W248">
        <v>14</v>
      </c>
      <c r="X248">
        <v>0</v>
      </c>
      <c r="Y248">
        <v>9</v>
      </c>
      <c r="Z248">
        <v>1</v>
      </c>
      <c r="AA248">
        <v>60</v>
      </c>
      <c r="AB248" t="s">
        <v>163</v>
      </c>
      <c r="AD248" t="s">
        <v>163</v>
      </c>
      <c r="AE248" t="s">
        <v>163</v>
      </c>
      <c r="AF248" t="s">
        <v>111</v>
      </c>
      <c r="AG248" t="s">
        <v>105</v>
      </c>
      <c r="AH248">
        <v>17</v>
      </c>
      <c r="AI248">
        <v>17</v>
      </c>
      <c r="AJ248">
        <v>9</v>
      </c>
      <c r="AK248">
        <v>10</v>
      </c>
      <c r="AL248">
        <v>0</v>
      </c>
      <c r="AM248">
        <v>0</v>
      </c>
      <c r="AN248">
        <v>0</v>
      </c>
      <c r="AO248">
        <v>0</v>
      </c>
      <c r="AP248" t="s">
        <v>106</v>
      </c>
      <c r="AQ248" t="s">
        <v>107</v>
      </c>
      <c r="AR248" t="s">
        <v>108</v>
      </c>
      <c r="AS248" t="s">
        <v>109</v>
      </c>
      <c r="AT248" t="s">
        <v>110</v>
      </c>
      <c r="AU248" t="s">
        <v>104</v>
      </c>
      <c r="AX248" t="s">
        <v>104</v>
      </c>
      <c r="AY248">
        <v>0</v>
      </c>
      <c r="AZ248">
        <v>0</v>
      </c>
      <c r="BA248">
        <v>4.5</v>
      </c>
      <c r="BC248">
        <v>0</v>
      </c>
      <c r="BD248">
        <v>8</v>
      </c>
      <c r="BI248" t="s">
        <v>112</v>
      </c>
      <c r="BJ248" t="s">
        <v>111</v>
      </c>
      <c r="BK248" t="s">
        <v>461</v>
      </c>
      <c r="BL248" t="str">
        <f>"https://www.hvlgroup.com/Products/Specs/"&amp;"H137501L-AGB/BK"</f>
        <v>https://www.hvlgroup.com/Products/Specs/H137501L-AGB/BK</v>
      </c>
      <c r="BM248" t="s">
        <v>693</v>
      </c>
      <c r="BN248" t="str">
        <f>"https://www.hvlgroup.com/Product/"&amp;"H137501L-AGB/BK"</f>
        <v>https://www.hvlgroup.com/Product/H137501L-AGB/BK</v>
      </c>
      <c r="BO248" t="s">
        <v>104</v>
      </c>
      <c r="BP248" t="s">
        <v>104</v>
      </c>
      <c r="BQ248" t="s">
        <v>115</v>
      </c>
      <c r="BR248" t="s">
        <v>116</v>
      </c>
      <c r="BS248" t="s">
        <v>116</v>
      </c>
      <c r="BT248">
        <v>0</v>
      </c>
      <c r="BV248" s="1">
        <v>42887</v>
      </c>
      <c r="BW248">
        <v>0</v>
      </c>
      <c r="BX248">
        <v>0</v>
      </c>
      <c r="BY248" t="s">
        <v>104</v>
      </c>
      <c r="BZ248">
        <v>0</v>
      </c>
      <c r="CA248">
        <v>0</v>
      </c>
      <c r="CB248">
        <v>0</v>
      </c>
      <c r="CC248">
        <v>0</v>
      </c>
      <c r="CD248">
        <v>1</v>
      </c>
      <c r="CE248">
        <v>153</v>
      </c>
      <c r="CF248" t="s">
        <v>90</v>
      </c>
      <c r="CI248" t="s">
        <v>111</v>
      </c>
      <c r="CJ248" t="s">
        <v>118</v>
      </c>
      <c r="CK248" t="s">
        <v>111</v>
      </c>
      <c r="CL248" t="s">
        <v>119</v>
      </c>
      <c r="CM248" t="s">
        <v>104</v>
      </c>
    </row>
    <row r="249" spans="1:91" x14ac:dyDescent="0.25">
      <c r="A249" t="s">
        <v>89</v>
      </c>
      <c r="B249" t="s">
        <v>90</v>
      </c>
      <c r="C249" t="s">
        <v>694</v>
      </c>
      <c r="D249" t="s">
        <v>690</v>
      </c>
      <c r="E249" s="4">
        <v>806134837204</v>
      </c>
      <c r="F249" t="s">
        <v>691</v>
      </c>
      <c r="G249" s="4">
        <v>110</v>
      </c>
      <c r="H249" s="4">
        <v>220</v>
      </c>
      <c r="I249" t="s">
        <v>482</v>
      </c>
      <c r="J249" t="s">
        <v>692</v>
      </c>
      <c r="K249" t="s">
        <v>96</v>
      </c>
      <c r="L249" t="s">
        <v>97</v>
      </c>
      <c r="M249" t="s">
        <v>98</v>
      </c>
      <c r="N249" t="s">
        <v>695</v>
      </c>
      <c r="O249" t="s">
        <v>100</v>
      </c>
      <c r="P249" t="s">
        <v>341</v>
      </c>
      <c r="R249">
        <v>0</v>
      </c>
      <c r="S249">
        <v>0</v>
      </c>
      <c r="T249">
        <v>9.75</v>
      </c>
      <c r="U249">
        <v>0</v>
      </c>
      <c r="V249">
        <v>0</v>
      </c>
      <c r="W249">
        <v>14</v>
      </c>
      <c r="X249">
        <v>0</v>
      </c>
      <c r="Y249">
        <v>9</v>
      </c>
      <c r="Z249">
        <v>1</v>
      </c>
      <c r="AA249">
        <v>60</v>
      </c>
      <c r="AB249" t="s">
        <v>163</v>
      </c>
      <c r="AD249" t="s">
        <v>163</v>
      </c>
      <c r="AE249" t="s">
        <v>163</v>
      </c>
      <c r="AF249" t="s">
        <v>111</v>
      </c>
      <c r="AG249" t="s">
        <v>105</v>
      </c>
      <c r="AH249">
        <v>17</v>
      </c>
      <c r="AI249">
        <v>17</v>
      </c>
      <c r="AJ249">
        <v>9</v>
      </c>
      <c r="AK249">
        <v>10</v>
      </c>
      <c r="AL249">
        <v>0</v>
      </c>
      <c r="AM249">
        <v>0</v>
      </c>
      <c r="AN249">
        <v>0</v>
      </c>
      <c r="AO249">
        <v>0</v>
      </c>
      <c r="AP249" t="s">
        <v>106</v>
      </c>
      <c r="AQ249" t="s">
        <v>107</v>
      </c>
      <c r="AR249" t="s">
        <v>108</v>
      </c>
      <c r="AS249" t="s">
        <v>109</v>
      </c>
      <c r="AT249" t="s">
        <v>110</v>
      </c>
      <c r="AU249" t="s">
        <v>104</v>
      </c>
      <c r="AX249" t="s">
        <v>104</v>
      </c>
      <c r="AY249">
        <v>0</v>
      </c>
      <c r="AZ249">
        <v>0</v>
      </c>
      <c r="BA249">
        <v>4.5</v>
      </c>
      <c r="BC249">
        <v>0</v>
      </c>
      <c r="BD249">
        <v>8</v>
      </c>
      <c r="BI249" t="s">
        <v>112</v>
      </c>
      <c r="BJ249" t="s">
        <v>111</v>
      </c>
      <c r="BK249" t="s">
        <v>696</v>
      </c>
      <c r="BL249" t="str">
        <f>"https://www.hvlgroup.com/Products/Specs/"&amp;"H137501L-AGB/WH"</f>
        <v>https://www.hvlgroup.com/Products/Specs/H137501L-AGB/WH</v>
      </c>
      <c r="BM249" t="s">
        <v>693</v>
      </c>
      <c r="BN249" t="str">
        <f>"https://www.hvlgroup.com/Product/"&amp;"H137501L-AGB/WH"</f>
        <v>https://www.hvlgroup.com/Product/H137501L-AGB/WH</v>
      </c>
      <c r="BO249" t="s">
        <v>104</v>
      </c>
      <c r="BP249" t="s">
        <v>104</v>
      </c>
      <c r="BQ249" t="s">
        <v>115</v>
      </c>
      <c r="BR249" t="s">
        <v>116</v>
      </c>
      <c r="BS249" t="s">
        <v>116</v>
      </c>
      <c r="BT249">
        <v>0</v>
      </c>
      <c r="BV249" s="1">
        <v>42887</v>
      </c>
      <c r="BW249">
        <v>0</v>
      </c>
      <c r="BX249">
        <v>0</v>
      </c>
      <c r="BY249" t="s">
        <v>104</v>
      </c>
      <c r="BZ249">
        <v>0</v>
      </c>
      <c r="CA249">
        <v>0</v>
      </c>
      <c r="CB249">
        <v>0</v>
      </c>
      <c r="CC249">
        <v>0</v>
      </c>
      <c r="CD249">
        <v>1</v>
      </c>
      <c r="CE249">
        <v>153</v>
      </c>
      <c r="CF249" t="s">
        <v>90</v>
      </c>
      <c r="CI249" t="s">
        <v>111</v>
      </c>
      <c r="CJ249" t="s">
        <v>118</v>
      </c>
      <c r="CK249" t="s">
        <v>111</v>
      </c>
      <c r="CL249" t="s">
        <v>119</v>
      </c>
      <c r="CM249" t="s">
        <v>104</v>
      </c>
    </row>
    <row r="250" spans="1:91" x14ac:dyDescent="0.25">
      <c r="A250" t="s">
        <v>89</v>
      </c>
      <c r="B250" t="s">
        <v>90</v>
      </c>
      <c r="C250" t="s">
        <v>697</v>
      </c>
      <c r="D250" t="s">
        <v>690</v>
      </c>
      <c r="E250" s="4">
        <v>806134837211</v>
      </c>
      <c r="F250" t="s">
        <v>691</v>
      </c>
      <c r="G250" s="4">
        <v>110</v>
      </c>
      <c r="H250" s="4">
        <v>220</v>
      </c>
      <c r="I250" t="s">
        <v>482</v>
      </c>
      <c r="J250" t="s">
        <v>692</v>
      </c>
      <c r="K250" t="s">
        <v>96</v>
      </c>
      <c r="L250" t="s">
        <v>97</v>
      </c>
      <c r="M250" t="s">
        <v>98</v>
      </c>
      <c r="N250" t="s">
        <v>465</v>
      </c>
      <c r="O250" t="s">
        <v>100</v>
      </c>
      <c r="P250" t="s">
        <v>355</v>
      </c>
      <c r="R250">
        <v>0</v>
      </c>
      <c r="S250">
        <v>0</v>
      </c>
      <c r="T250">
        <v>9.75</v>
      </c>
      <c r="U250">
        <v>0</v>
      </c>
      <c r="V250">
        <v>0</v>
      </c>
      <c r="W250">
        <v>14</v>
      </c>
      <c r="X250">
        <v>0</v>
      </c>
      <c r="Y250">
        <v>9</v>
      </c>
      <c r="Z250">
        <v>1</v>
      </c>
      <c r="AA250">
        <v>60</v>
      </c>
      <c r="AB250" t="s">
        <v>163</v>
      </c>
      <c r="AD250" t="s">
        <v>163</v>
      </c>
      <c r="AE250" t="s">
        <v>163</v>
      </c>
      <c r="AF250" t="s">
        <v>111</v>
      </c>
      <c r="AG250" t="s">
        <v>105</v>
      </c>
      <c r="AH250">
        <v>17</v>
      </c>
      <c r="AI250">
        <v>17</v>
      </c>
      <c r="AJ250">
        <v>9</v>
      </c>
      <c r="AK250">
        <v>10</v>
      </c>
      <c r="AL250">
        <v>0</v>
      </c>
      <c r="AM250">
        <v>0</v>
      </c>
      <c r="AN250">
        <v>0</v>
      </c>
      <c r="AO250">
        <v>0</v>
      </c>
      <c r="AP250" t="s">
        <v>106</v>
      </c>
      <c r="AQ250" t="s">
        <v>107</v>
      </c>
      <c r="AR250" t="s">
        <v>108</v>
      </c>
      <c r="AS250" t="s">
        <v>109</v>
      </c>
      <c r="AT250" t="s">
        <v>110</v>
      </c>
      <c r="AU250" t="s">
        <v>104</v>
      </c>
      <c r="AX250" t="s">
        <v>104</v>
      </c>
      <c r="AY250">
        <v>0</v>
      </c>
      <c r="AZ250">
        <v>0</v>
      </c>
      <c r="BA250">
        <v>4.5</v>
      </c>
      <c r="BC250">
        <v>0</v>
      </c>
      <c r="BD250">
        <v>8</v>
      </c>
      <c r="BI250" t="s">
        <v>112</v>
      </c>
      <c r="BJ250" t="s">
        <v>111</v>
      </c>
      <c r="BK250" t="s">
        <v>466</v>
      </c>
      <c r="BL250" t="str">
        <f>"https://www.hvlgroup.com/Products/Specs/"&amp;"H137501L-PN/BK"</f>
        <v>https://www.hvlgroup.com/Products/Specs/H137501L-PN/BK</v>
      </c>
      <c r="BM250" t="s">
        <v>693</v>
      </c>
      <c r="BN250" t="str">
        <f>"https://www.hvlgroup.com/Product/"&amp;"H137501L-PN/BK"</f>
        <v>https://www.hvlgroup.com/Product/H137501L-PN/BK</v>
      </c>
      <c r="BO250" t="s">
        <v>104</v>
      </c>
      <c r="BP250" t="s">
        <v>104</v>
      </c>
      <c r="BQ250" t="s">
        <v>115</v>
      </c>
      <c r="BR250" t="s">
        <v>116</v>
      </c>
      <c r="BS250" t="s">
        <v>116</v>
      </c>
      <c r="BT250">
        <v>0</v>
      </c>
      <c r="BV250" s="1">
        <v>42887</v>
      </c>
      <c r="BW250">
        <v>0</v>
      </c>
      <c r="BX250">
        <v>0</v>
      </c>
      <c r="BY250" t="s">
        <v>104</v>
      </c>
      <c r="BZ250">
        <v>0</v>
      </c>
      <c r="CA250">
        <v>0</v>
      </c>
      <c r="CB250">
        <v>0</v>
      </c>
      <c r="CC250">
        <v>0</v>
      </c>
      <c r="CD250">
        <v>1</v>
      </c>
      <c r="CE250">
        <v>153</v>
      </c>
      <c r="CF250" t="s">
        <v>90</v>
      </c>
      <c r="CI250" t="s">
        <v>111</v>
      </c>
      <c r="CJ250" t="s">
        <v>118</v>
      </c>
      <c r="CK250" t="s">
        <v>111</v>
      </c>
      <c r="CL250" t="s">
        <v>119</v>
      </c>
      <c r="CM250" t="s">
        <v>104</v>
      </c>
    </row>
    <row r="251" spans="1:91" x14ac:dyDescent="0.25">
      <c r="A251" t="s">
        <v>89</v>
      </c>
      <c r="B251" t="s">
        <v>90</v>
      </c>
      <c r="C251" t="s">
        <v>698</v>
      </c>
      <c r="D251" t="s">
        <v>690</v>
      </c>
      <c r="E251" s="4">
        <v>806134837228</v>
      </c>
      <c r="F251" t="s">
        <v>691</v>
      </c>
      <c r="G251" s="4">
        <v>110</v>
      </c>
      <c r="H251" s="4">
        <v>220</v>
      </c>
      <c r="I251" t="s">
        <v>482</v>
      </c>
      <c r="J251" t="s">
        <v>692</v>
      </c>
      <c r="K251" t="s">
        <v>96</v>
      </c>
      <c r="L251" t="s">
        <v>97</v>
      </c>
      <c r="M251" t="s">
        <v>98</v>
      </c>
      <c r="N251" t="s">
        <v>699</v>
      </c>
      <c r="O251" t="s">
        <v>100</v>
      </c>
      <c r="P251" t="s">
        <v>355</v>
      </c>
      <c r="R251">
        <v>0</v>
      </c>
      <c r="S251">
        <v>0</v>
      </c>
      <c r="T251">
        <v>9.75</v>
      </c>
      <c r="U251">
        <v>0</v>
      </c>
      <c r="V251">
        <v>0</v>
      </c>
      <c r="W251">
        <v>14</v>
      </c>
      <c r="X251">
        <v>0</v>
      </c>
      <c r="Y251">
        <v>9</v>
      </c>
      <c r="Z251">
        <v>1</v>
      </c>
      <c r="AA251">
        <v>60</v>
      </c>
      <c r="AB251" t="s">
        <v>163</v>
      </c>
      <c r="AD251" t="s">
        <v>163</v>
      </c>
      <c r="AE251" t="s">
        <v>163</v>
      </c>
      <c r="AF251" t="s">
        <v>111</v>
      </c>
      <c r="AG251" t="s">
        <v>105</v>
      </c>
      <c r="AH251">
        <v>17</v>
      </c>
      <c r="AI251">
        <v>17</v>
      </c>
      <c r="AJ251">
        <v>9</v>
      </c>
      <c r="AK251">
        <v>10</v>
      </c>
      <c r="AL251">
        <v>0</v>
      </c>
      <c r="AM251">
        <v>0</v>
      </c>
      <c r="AN251">
        <v>0</v>
      </c>
      <c r="AO251">
        <v>0</v>
      </c>
      <c r="AP251" t="s">
        <v>106</v>
      </c>
      <c r="AQ251" t="s">
        <v>107</v>
      </c>
      <c r="AR251" t="s">
        <v>108</v>
      </c>
      <c r="AS251" t="s">
        <v>109</v>
      </c>
      <c r="AT251" t="s">
        <v>110</v>
      </c>
      <c r="AU251" t="s">
        <v>104</v>
      </c>
      <c r="AX251" t="s">
        <v>104</v>
      </c>
      <c r="AY251">
        <v>0</v>
      </c>
      <c r="AZ251">
        <v>0</v>
      </c>
      <c r="BA251">
        <v>4.5</v>
      </c>
      <c r="BC251">
        <v>0</v>
      </c>
      <c r="BD251">
        <v>8</v>
      </c>
      <c r="BI251" t="s">
        <v>112</v>
      </c>
      <c r="BJ251" t="s">
        <v>111</v>
      </c>
      <c r="BK251" t="s">
        <v>700</v>
      </c>
      <c r="BL251" t="str">
        <f>"https://www.hvlgroup.com/Products/Specs/"&amp;"H137501L-PN/WH"</f>
        <v>https://www.hvlgroup.com/Products/Specs/H137501L-PN/WH</v>
      </c>
      <c r="BM251" t="s">
        <v>693</v>
      </c>
      <c r="BN251" t="str">
        <f>"https://www.hvlgroup.com/Product/"&amp;"H137501L-PN/WH"</f>
        <v>https://www.hvlgroup.com/Product/H137501L-PN/WH</v>
      </c>
      <c r="BO251" t="s">
        <v>104</v>
      </c>
      <c r="BP251" t="s">
        <v>104</v>
      </c>
      <c r="BQ251" t="s">
        <v>115</v>
      </c>
      <c r="BR251" t="s">
        <v>116</v>
      </c>
      <c r="BS251" t="s">
        <v>116</v>
      </c>
      <c r="BT251">
        <v>0</v>
      </c>
      <c r="BV251" s="1">
        <v>42887</v>
      </c>
      <c r="BW251">
        <v>0</v>
      </c>
      <c r="BX251">
        <v>0</v>
      </c>
      <c r="BY251" t="s">
        <v>104</v>
      </c>
      <c r="BZ251">
        <v>0</v>
      </c>
      <c r="CA251">
        <v>0</v>
      </c>
      <c r="CB251">
        <v>0</v>
      </c>
      <c r="CC251">
        <v>0</v>
      </c>
      <c r="CD251">
        <v>1</v>
      </c>
      <c r="CE251">
        <v>153</v>
      </c>
      <c r="CF251" t="s">
        <v>90</v>
      </c>
      <c r="CI251" t="s">
        <v>111</v>
      </c>
      <c r="CJ251" t="s">
        <v>118</v>
      </c>
      <c r="CK251" t="s">
        <v>111</v>
      </c>
      <c r="CL251" t="s">
        <v>119</v>
      </c>
      <c r="CM251" t="s">
        <v>104</v>
      </c>
    </row>
    <row r="252" spans="1:91" x14ac:dyDescent="0.25">
      <c r="A252" t="s">
        <v>89</v>
      </c>
      <c r="B252" t="s">
        <v>90</v>
      </c>
      <c r="C252" t="s">
        <v>701</v>
      </c>
      <c r="D252" t="s">
        <v>702</v>
      </c>
      <c r="E252" s="4">
        <v>806134837235</v>
      </c>
      <c r="F252" t="s">
        <v>703</v>
      </c>
      <c r="G252" s="4">
        <v>76</v>
      </c>
      <c r="H252" s="4">
        <v>152</v>
      </c>
      <c r="I252" t="s">
        <v>482</v>
      </c>
      <c r="J252" t="s">
        <v>692</v>
      </c>
      <c r="K252" t="s">
        <v>96</v>
      </c>
      <c r="L252" t="s">
        <v>97</v>
      </c>
      <c r="M252" t="s">
        <v>98</v>
      </c>
      <c r="N252" t="s">
        <v>460</v>
      </c>
      <c r="O252" t="s">
        <v>100</v>
      </c>
      <c r="P252" t="s">
        <v>341</v>
      </c>
      <c r="Q252" t="s">
        <v>704</v>
      </c>
      <c r="R252">
        <v>0</v>
      </c>
      <c r="S252">
        <v>0</v>
      </c>
      <c r="T252">
        <v>6.25</v>
      </c>
      <c r="U252">
        <v>0</v>
      </c>
      <c r="V252">
        <v>0</v>
      </c>
      <c r="W252">
        <v>9</v>
      </c>
      <c r="X252">
        <v>0</v>
      </c>
      <c r="Y252">
        <v>5</v>
      </c>
      <c r="Z252">
        <v>1</v>
      </c>
      <c r="AA252">
        <v>60</v>
      </c>
      <c r="AB252" t="s">
        <v>182</v>
      </c>
      <c r="AD252" t="s">
        <v>182</v>
      </c>
      <c r="AE252" t="s">
        <v>182</v>
      </c>
      <c r="AF252" t="s">
        <v>111</v>
      </c>
      <c r="AG252" t="s">
        <v>105</v>
      </c>
      <c r="AH252">
        <v>12</v>
      </c>
      <c r="AI252">
        <v>12</v>
      </c>
      <c r="AJ252">
        <v>7</v>
      </c>
      <c r="AK252">
        <v>6</v>
      </c>
      <c r="AL252">
        <v>0</v>
      </c>
      <c r="AM252">
        <v>0</v>
      </c>
      <c r="AN252">
        <v>0</v>
      </c>
      <c r="AO252">
        <v>0</v>
      </c>
      <c r="AP252" t="s">
        <v>106</v>
      </c>
      <c r="AQ252" t="s">
        <v>107</v>
      </c>
      <c r="AR252" t="s">
        <v>108</v>
      </c>
      <c r="AS252" t="s">
        <v>109</v>
      </c>
      <c r="AT252" t="s">
        <v>110</v>
      </c>
      <c r="AU252" t="s">
        <v>104</v>
      </c>
      <c r="AX252" t="s">
        <v>104</v>
      </c>
      <c r="AY252">
        <v>0</v>
      </c>
      <c r="AZ252">
        <v>0</v>
      </c>
      <c r="BA252">
        <v>4.5</v>
      </c>
      <c r="BC252">
        <v>0</v>
      </c>
      <c r="BD252">
        <v>8</v>
      </c>
      <c r="BI252" t="s">
        <v>112</v>
      </c>
      <c r="BJ252" t="s">
        <v>111</v>
      </c>
      <c r="BK252" t="s">
        <v>461</v>
      </c>
      <c r="BL252" t="str">
        <f>"https://www.hvlgroup.com/Products/Specs/"&amp;"H137501S-AGB/BK"</f>
        <v>https://www.hvlgroup.com/Products/Specs/H137501S-AGB/BK</v>
      </c>
      <c r="BM252" t="s">
        <v>693</v>
      </c>
      <c r="BN252" t="str">
        <f>"https://www.hvlgroup.com/Product/"&amp;"H137501S-AGB/BK"</f>
        <v>https://www.hvlgroup.com/Product/H137501S-AGB/BK</v>
      </c>
      <c r="BO252" t="s">
        <v>104</v>
      </c>
      <c r="BP252" t="s">
        <v>104</v>
      </c>
      <c r="BQ252" t="s">
        <v>115</v>
      </c>
      <c r="BR252" t="s">
        <v>116</v>
      </c>
      <c r="BS252" t="s">
        <v>116</v>
      </c>
      <c r="BT252">
        <v>0</v>
      </c>
      <c r="BV252" s="1">
        <v>42887</v>
      </c>
      <c r="BW252">
        <v>0</v>
      </c>
      <c r="BX252">
        <v>0</v>
      </c>
      <c r="BY252" t="s">
        <v>104</v>
      </c>
      <c r="BZ252">
        <v>0</v>
      </c>
      <c r="CA252">
        <v>0</v>
      </c>
      <c r="CB252">
        <v>0</v>
      </c>
      <c r="CC252">
        <v>0</v>
      </c>
      <c r="CD252">
        <v>1</v>
      </c>
      <c r="CE252">
        <v>153</v>
      </c>
      <c r="CF252" t="s">
        <v>90</v>
      </c>
      <c r="CI252" t="s">
        <v>111</v>
      </c>
      <c r="CJ252" t="s">
        <v>118</v>
      </c>
      <c r="CK252" t="s">
        <v>111</v>
      </c>
      <c r="CL252" t="s">
        <v>119</v>
      </c>
      <c r="CM252" t="s">
        <v>104</v>
      </c>
    </row>
    <row r="253" spans="1:91" x14ac:dyDescent="0.25">
      <c r="A253" t="s">
        <v>89</v>
      </c>
      <c r="B253" t="s">
        <v>90</v>
      </c>
      <c r="C253" t="s">
        <v>705</v>
      </c>
      <c r="D253" t="s">
        <v>702</v>
      </c>
      <c r="E253" s="4">
        <v>806134837242</v>
      </c>
      <c r="F253" t="s">
        <v>703</v>
      </c>
      <c r="G253" s="4">
        <v>76</v>
      </c>
      <c r="H253" s="4">
        <v>152</v>
      </c>
      <c r="I253" t="s">
        <v>482</v>
      </c>
      <c r="J253" t="s">
        <v>692</v>
      </c>
      <c r="K253" t="s">
        <v>96</v>
      </c>
      <c r="L253" t="s">
        <v>97</v>
      </c>
      <c r="M253" t="s">
        <v>98</v>
      </c>
      <c r="N253" t="s">
        <v>695</v>
      </c>
      <c r="O253" t="s">
        <v>100</v>
      </c>
      <c r="P253" t="s">
        <v>341</v>
      </c>
      <c r="Q253" t="s">
        <v>704</v>
      </c>
      <c r="R253">
        <v>0</v>
      </c>
      <c r="S253">
        <v>0</v>
      </c>
      <c r="T253">
        <v>6.25</v>
      </c>
      <c r="U253">
        <v>0</v>
      </c>
      <c r="V253">
        <v>0</v>
      </c>
      <c r="W253">
        <v>9</v>
      </c>
      <c r="X253">
        <v>0</v>
      </c>
      <c r="Y253">
        <v>5</v>
      </c>
      <c r="Z253">
        <v>1</v>
      </c>
      <c r="AA253">
        <v>60</v>
      </c>
      <c r="AB253" t="s">
        <v>182</v>
      </c>
      <c r="AD253" t="s">
        <v>182</v>
      </c>
      <c r="AE253" t="s">
        <v>182</v>
      </c>
      <c r="AF253" t="s">
        <v>111</v>
      </c>
      <c r="AG253" t="s">
        <v>105</v>
      </c>
      <c r="AH253">
        <v>12</v>
      </c>
      <c r="AI253">
        <v>12</v>
      </c>
      <c r="AJ253">
        <v>7</v>
      </c>
      <c r="AK253">
        <v>6</v>
      </c>
      <c r="AL253">
        <v>0</v>
      </c>
      <c r="AM253">
        <v>0</v>
      </c>
      <c r="AN253">
        <v>0</v>
      </c>
      <c r="AO253">
        <v>0</v>
      </c>
      <c r="AP253" t="s">
        <v>106</v>
      </c>
      <c r="AQ253" t="s">
        <v>107</v>
      </c>
      <c r="AR253" t="s">
        <v>108</v>
      </c>
      <c r="AS253" t="s">
        <v>109</v>
      </c>
      <c r="AT253" t="s">
        <v>110</v>
      </c>
      <c r="AU253" t="s">
        <v>104</v>
      </c>
      <c r="AX253" t="s">
        <v>104</v>
      </c>
      <c r="AY253">
        <v>0</v>
      </c>
      <c r="AZ253">
        <v>0</v>
      </c>
      <c r="BA253">
        <v>4.5</v>
      </c>
      <c r="BC253">
        <v>0</v>
      </c>
      <c r="BD253">
        <v>8</v>
      </c>
      <c r="BI253" t="s">
        <v>112</v>
      </c>
      <c r="BJ253" t="s">
        <v>111</v>
      </c>
      <c r="BK253" t="s">
        <v>696</v>
      </c>
      <c r="BL253" t="str">
        <f>"https://www.hvlgroup.com/Products/Specs/"&amp;"H137501S-AGB/WH"</f>
        <v>https://www.hvlgroup.com/Products/Specs/H137501S-AGB/WH</v>
      </c>
      <c r="BM253" t="s">
        <v>693</v>
      </c>
      <c r="BN253" t="str">
        <f>"https://www.hvlgroup.com/Product/"&amp;"H137501S-AGB/WH"</f>
        <v>https://www.hvlgroup.com/Product/H137501S-AGB/WH</v>
      </c>
      <c r="BO253" t="s">
        <v>104</v>
      </c>
      <c r="BP253" t="s">
        <v>104</v>
      </c>
      <c r="BQ253" t="s">
        <v>115</v>
      </c>
      <c r="BR253" t="s">
        <v>116</v>
      </c>
      <c r="BS253" t="s">
        <v>116</v>
      </c>
      <c r="BT253">
        <v>0</v>
      </c>
      <c r="BV253" s="1">
        <v>42887</v>
      </c>
      <c r="BW253">
        <v>0</v>
      </c>
      <c r="BX253">
        <v>0</v>
      </c>
      <c r="BY253" t="s">
        <v>104</v>
      </c>
      <c r="BZ253">
        <v>0</v>
      </c>
      <c r="CA253">
        <v>0</v>
      </c>
      <c r="CB253">
        <v>0</v>
      </c>
      <c r="CC253">
        <v>0</v>
      </c>
      <c r="CD253">
        <v>1</v>
      </c>
      <c r="CE253">
        <v>153</v>
      </c>
      <c r="CF253" t="s">
        <v>90</v>
      </c>
      <c r="CI253" t="s">
        <v>111</v>
      </c>
      <c r="CJ253" t="s">
        <v>118</v>
      </c>
      <c r="CK253" t="s">
        <v>111</v>
      </c>
      <c r="CL253" t="s">
        <v>119</v>
      </c>
      <c r="CM253" t="s">
        <v>104</v>
      </c>
    </row>
    <row r="254" spans="1:91" x14ac:dyDescent="0.25">
      <c r="A254" t="s">
        <v>89</v>
      </c>
      <c r="B254" t="s">
        <v>90</v>
      </c>
      <c r="C254" t="s">
        <v>706</v>
      </c>
      <c r="D254" t="s">
        <v>702</v>
      </c>
      <c r="E254" s="4">
        <v>806134837259</v>
      </c>
      <c r="F254" t="s">
        <v>703</v>
      </c>
      <c r="G254" s="4">
        <v>76</v>
      </c>
      <c r="H254" s="4">
        <v>152</v>
      </c>
      <c r="I254" t="s">
        <v>482</v>
      </c>
      <c r="J254" t="s">
        <v>692</v>
      </c>
      <c r="K254" t="s">
        <v>96</v>
      </c>
      <c r="L254" t="s">
        <v>97</v>
      </c>
      <c r="M254" t="s">
        <v>98</v>
      </c>
      <c r="N254" t="s">
        <v>465</v>
      </c>
      <c r="O254" t="s">
        <v>100</v>
      </c>
      <c r="P254" t="s">
        <v>355</v>
      </c>
      <c r="Q254" t="s">
        <v>704</v>
      </c>
      <c r="R254">
        <v>0</v>
      </c>
      <c r="S254">
        <v>0</v>
      </c>
      <c r="T254">
        <v>6.25</v>
      </c>
      <c r="U254">
        <v>0</v>
      </c>
      <c r="V254">
        <v>0</v>
      </c>
      <c r="W254">
        <v>9</v>
      </c>
      <c r="X254">
        <v>0</v>
      </c>
      <c r="Y254">
        <v>5</v>
      </c>
      <c r="Z254">
        <v>1</v>
      </c>
      <c r="AA254">
        <v>60</v>
      </c>
      <c r="AB254" t="s">
        <v>182</v>
      </c>
      <c r="AD254" t="s">
        <v>182</v>
      </c>
      <c r="AE254" t="s">
        <v>182</v>
      </c>
      <c r="AF254" t="s">
        <v>111</v>
      </c>
      <c r="AG254" t="s">
        <v>105</v>
      </c>
      <c r="AH254">
        <v>12</v>
      </c>
      <c r="AI254">
        <v>12</v>
      </c>
      <c r="AJ254">
        <v>7</v>
      </c>
      <c r="AK254">
        <v>6</v>
      </c>
      <c r="AL254">
        <v>0</v>
      </c>
      <c r="AM254">
        <v>0</v>
      </c>
      <c r="AN254">
        <v>0</v>
      </c>
      <c r="AO254">
        <v>0</v>
      </c>
      <c r="AP254" t="s">
        <v>106</v>
      </c>
      <c r="AQ254" t="s">
        <v>107</v>
      </c>
      <c r="AR254" t="s">
        <v>108</v>
      </c>
      <c r="AS254" t="s">
        <v>109</v>
      </c>
      <c r="AT254" t="s">
        <v>110</v>
      </c>
      <c r="AU254" t="s">
        <v>104</v>
      </c>
      <c r="AX254" t="s">
        <v>104</v>
      </c>
      <c r="AY254">
        <v>0</v>
      </c>
      <c r="AZ254">
        <v>0</v>
      </c>
      <c r="BA254">
        <v>4.5</v>
      </c>
      <c r="BC254">
        <v>0</v>
      </c>
      <c r="BD254">
        <v>8</v>
      </c>
      <c r="BI254" t="s">
        <v>112</v>
      </c>
      <c r="BJ254" t="s">
        <v>111</v>
      </c>
      <c r="BK254" t="s">
        <v>466</v>
      </c>
      <c r="BL254" t="str">
        <f>"https://www.hvlgroup.com/Products/Specs/"&amp;"H137501S-PN/BK"</f>
        <v>https://www.hvlgroup.com/Products/Specs/H137501S-PN/BK</v>
      </c>
      <c r="BM254" t="s">
        <v>693</v>
      </c>
      <c r="BN254" t="str">
        <f>"https://www.hvlgroup.com/Product/"&amp;"H137501S-PN/BK"</f>
        <v>https://www.hvlgroup.com/Product/H137501S-PN/BK</v>
      </c>
      <c r="BO254" t="s">
        <v>104</v>
      </c>
      <c r="BP254" t="s">
        <v>104</v>
      </c>
      <c r="BQ254" t="s">
        <v>115</v>
      </c>
      <c r="BR254" t="s">
        <v>116</v>
      </c>
      <c r="BS254" t="s">
        <v>116</v>
      </c>
      <c r="BT254">
        <v>0</v>
      </c>
      <c r="BV254" s="1">
        <v>42887</v>
      </c>
      <c r="BW254">
        <v>0</v>
      </c>
      <c r="BX254">
        <v>0</v>
      </c>
      <c r="BY254" t="s">
        <v>104</v>
      </c>
      <c r="BZ254">
        <v>0</v>
      </c>
      <c r="CA254">
        <v>0</v>
      </c>
      <c r="CB254">
        <v>0</v>
      </c>
      <c r="CC254">
        <v>0</v>
      </c>
      <c r="CD254">
        <v>1</v>
      </c>
      <c r="CE254">
        <v>153</v>
      </c>
      <c r="CF254" t="s">
        <v>90</v>
      </c>
      <c r="CI254" t="s">
        <v>111</v>
      </c>
      <c r="CJ254" t="s">
        <v>118</v>
      </c>
      <c r="CK254" t="s">
        <v>111</v>
      </c>
      <c r="CL254" t="s">
        <v>119</v>
      </c>
      <c r="CM254" t="s">
        <v>104</v>
      </c>
    </row>
    <row r="255" spans="1:91" x14ac:dyDescent="0.25">
      <c r="A255" t="s">
        <v>89</v>
      </c>
      <c r="B255" t="s">
        <v>90</v>
      </c>
      <c r="C255" t="s">
        <v>707</v>
      </c>
      <c r="D255" t="s">
        <v>702</v>
      </c>
      <c r="E255" s="4">
        <v>806134837266</v>
      </c>
      <c r="F255" t="s">
        <v>703</v>
      </c>
      <c r="G255" s="4">
        <v>76</v>
      </c>
      <c r="H255" s="4">
        <v>152</v>
      </c>
      <c r="I255" t="s">
        <v>482</v>
      </c>
      <c r="J255" t="s">
        <v>692</v>
      </c>
      <c r="K255" t="s">
        <v>96</v>
      </c>
      <c r="L255" t="s">
        <v>97</v>
      </c>
      <c r="M255" t="s">
        <v>98</v>
      </c>
      <c r="N255" t="s">
        <v>699</v>
      </c>
      <c r="O255" t="s">
        <v>100</v>
      </c>
      <c r="P255" t="s">
        <v>355</v>
      </c>
      <c r="Q255" t="s">
        <v>704</v>
      </c>
      <c r="R255">
        <v>0</v>
      </c>
      <c r="S255">
        <v>0</v>
      </c>
      <c r="T255">
        <v>6.25</v>
      </c>
      <c r="U255">
        <v>0</v>
      </c>
      <c r="V255">
        <v>0</v>
      </c>
      <c r="W255">
        <v>9</v>
      </c>
      <c r="X255">
        <v>0</v>
      </c>
      <c r="Y255">
        <v>5</v>
      </c>
      <c r="Z255">
        <v>1</v>
      </c>
      <c r="AA255">
        <v>60</v>
      </c>
      <c r="AB255" t="s">
        <v>182</v>
      </c>
      <c r="AD255" t="s">
        <v>182</v>
      </c>
      <c r="AE255" t="s">
        <v>182</v>
      </c>
      <c r="AF255" t="s">
        <v>111</v>
      </c>
      <c r="AG255" t="s">
        <v>105</v>
      </c>
      <c r="AH255">
        <v>12</v>
      </c>
      <c r="AI255">
        <v>12</v>
      </c>
      <c r="AJ255">
        <v>7</v>
      </c>
      <c r="AK255">
        <v>6</v>
      </c>
      <c r="AL255">
        <v>0</v>
      </c>
      <c r="AM255">
        <v>0</v>
      </c>
      <c r="AN255">
        <v>0</v>
      </c>
      <c r="AO255">
        <v>0</v>
      </c>
      <c r="AP255" t="s">
        <v>106</v>
      </c>
      <c r="AQ255" t="s">
        <v>107</v>
      </c>
      <c r="AR255" t="s">
        <v>108</v>
      </c>
      <c r="AS255" t="s">
        <v>109</v>
      </c>
      <c r="AT255" t="s">
        <v>110</v>
      </c>
      <c r="AU255" t="s">
        <v>104</v>
      </c>
      <c r="AX255" t="s">
        <v>104</v>
      </c>
      <c r="AY255">
        <v>0</v>
      </c>
      <c r="AZ255">
        <v>0</v>
      </c>
      <c r="BA255">
        <v>4.5</v>
      </c>
      <c r="BC255">
        <v>0</v>
      </c>
      <c r="BD255">
        <v>8</v>
      </c>
      <c r="BI255" t="s">
        <v>112</v>
      </c>
      <c r="BJ255" t="s">
        <v>111</v>
      </c>
      <c r="BK255" t="s">
        <v>700</v>
      </c>
      <c r="BL255" t="str">
        <f>"https://www.hvlgroup.com/Products/Specs/"&amp;"H137501S-PN/WH"</f>
        <v>https://www.hvlgroup.com/Products/Specs/H137501S-PN/WH</v>
      </c>
      <c r="BM255" t="s">
        <v>693</v>
      </c>
      <c r="BN255" t="str">
        <f>"https://www.hvlgroup.com/Product/"&amp;"H137501S-PN/WH"</f>
        <v>https://www.hvlgroup.com/Product/H137501S-PN/WH</v>
      </c>
      <c r="BO255" t="s">
        <v>104</v>
      </c>
      <c r="BP255" t="s">
        <v>104</v>
      </c>
      <c r="BQ255" t="s">
        <v>115</v>
      </c>
      <c r="BR255" t="s">
        <v>116</v>
      </c>
      <c r="BS255" t="s">
        <v>116</v>
      </c>
      <c r="BT255">
        <v>0</v>
      </c>
      <c r="BV255" s="1">
        <v>42887</v>
      </c>
      <c r="BW255">
        <v>0</v>
      </c>
      <c r="BX255">
        <v>0</v>
      </c>
      <c r="BY255" t="s">
        <v>104</v>
      </c>
      <c r="BZ255">
        <v>0</v>
      </c>
      <c r="CA255">
        <v>0</v>
      </c>
      <c r="CB255">
        <v>0</v>
      </c>
      <c r="CC255">
        <v>0</v>
      </c>
      <c r="CD255">
        <v>1</v>
      </c>
      <c r="CE255">
        <v>153</v>
      </c>
      <c r="CF255" t="s">
        <v>90</v>
      </c>
      <c r="CI255" t="s">
        <v>111</v>
      </c>
      <c r="CJ255" t="s">
        <v>118</v>
      </c>
      <c r="CK255" t="s">
        <v>111</v>
      </c>
      <c r="CL255" t="s">
        <v>119</v>
      </c>
      <c r="CM255" t="s">
        <v>104</v>
      </c>
    </row>
    <row r="256" spans="1:91" x14ac:dyDescent="0.25">
      <c r="A256" t="s">
        <v>89</v>
      </c>
      <c r="B256" t="s">
        <v>90</v>
      </c>
      <c r="C256" t="s">
        <v>708</v>
      </c>
      <c r="D256" t="s">
        <v>709</v>
      </c>
      <c r="E256" s="4">
        <v>806134837280</v>
      </c>
      <c r="F256" t="s">
        <v>187</v>
      </c>
      <c r="G256" s="4">
        <v>127</v>
      </c>
      <c r="H256" s="4">
        <v>254</v>
      </c>
      <c r="I256" t="s">
        <v>135</v>
      </c>
      <c r="J256" t="s">
        <v>692</v>
      </c>
      <c r="K256" t="s">
        <v>96</v>
      </c>
      <c r="L256" t="s">
        <v>97</v>
      </c>
      <c r="M256" t="s">
        <v>98</v>
      </c>
      <c r="N256" t="s">
        <v>460</v>
      </c>
      <c r="O256" t="s">
        <v>100</v>
      </c>
      <c r="P256" t="s">
        <v>341</v>
      </c>
      <c r="R256">
        <v>0</v>
      </c>
      <c r="S256">
        <v>0</v>
      </c>
      <c r="T256">
        <v>10</v>
      </c>
      <c r="U256">
        <v>12</v>
      </c>
      <c r="V256">
        <v>117.5</v>
      </c>
      <c r="W256">
        <v>14</v>
      </c>
      <c r="X256">
        <v>0</v>
      </c>
      <c r="Y256">
        <v>10</v>
      </c>
      <c r="Z256">
        <v>1</v>
      </c>
      <c r="AA256">
        <v>60</v>
      </c>
      <c r="AB256" t="s">
        <v>163</v>
      </c>
      <c r="AD256" t="s">
        <v>163</v>
      </c>
      <c r="AE256" t="s">
        <v>163</v>
      </c>
      <c r="AF256" t="s">
        <v>111</v>
      </c>
      <c r="AG256" t="s">
        <v>105</v>
      </c>
      <c r="AH256">
        <v>17</v>
      </c>
      <c r="AI256">
        <v>17</v>
      </c>
      <c r="AJ256">
        <v>10</v>
      </c>
      <c r="AK256">
        <v>11</v>
      </c>
      <c r="AL256">
        <v>0</v>
      </c>
      <c r="AM256">
        <v>0</v>
      </c>
      <c r="AN256">
        <v>0</v>
      </c>
      <c r="AO256">
        <v>0</v>
      </c>
      <c r="AP256" t="s">
        <v>106</v>
      </c>
      <c r="AQ256" t="s">
        <v>107</v>
      </c>
      <c r="AR256" t="s">
        <v>108</v>
      </c>
      <c r="AS256" t="s">
        <v>109</v>
      </c>
      <c r="AT256" t="s">
        <v>110</v>
      </c>
      <c r="AU256" t="s">
        <v>104</v>
      </c>
      <c r="AX256" t="s">
        <v>104</v>
      </c>
      <c r="AY256">
        <v>0</v>
      </c>
      <c r="AZ256">
        <v>0</v>
      </c>
      <c r="BA256">
        <v>4.75</v>
      </c>
      <c r="BC256">
        <v>0</v>
      </c>
      <c r="BD256">
        <v>0</v>
      </c>
      <c r="BE256" t="s">
        <v>136</v>
      </c>
      <c r="BI256" t="s">
        <v>112</v>
      </c>
      <c r="BJ256" t="s">
        <v>111</v>
      </c>
      <c r="BK256" t="s">
        <v>461</v>
      </c>
      <c r="BL256" t="str">
        <f>"https://www.hvlgroup.com/Products/Specs/"&amp;"H137701L-AGB/BK"</f>
        <v>https://www.hvlgroup.com/Products/Specs/H137701L-AGB/BK</v>
      </c>
      <c r="BM256" t="s">
        <v>710</v>
      </c>
      <c r="BN256" t="str">
        <f>"https://www.hvlgroup.com/Product/"&amp;"H137701L-AGB/BK"</f>
        <v>https://www.hvlgroup.com/Product/H137701L-AGB/BK</v>
      </c>
      <c r="BO256" t="s">
        <v>104</v>
      </c>
      <c r="BP256" t="s">
        <v>104</v>
      </c>
      <c r="BQ256" t="s">
        <v>115</v>
      </c>
      <c r="BR256" t="s">
        <v>116</v>
      </c>
      <c r="BS256" t="s">
        <v>116</v>
      </c>
      <c r="BT256">
        <v>0</v>
      </c>
      <c r="BV256" s="1">
        <v>42887</v>
      </c>
      <c r="BW256">
        <v>117.5</v>
      </c>
      <c r="BX256">
        <v>12</v>
      </c>
      <c r="BY256" t="s">
        <v>104</v>
      </c>
      <c r="BZ256">
        <v>0</v>
      </c>
      <c r="CA256">
        <v>0</v>
      </c>
      <c r="CB256">
        <v>0</v>
      </c>
      <c r="CC256">
        <v>0</v>
      </c>
      <c r="CD256">
        <v>1</v>
      </c>
      <c r="CE256">
        <v>57</v>
      </c>
      <c r="CF256" t="s">
        <v>90</v>
      </c>
      <c r="CI256" t="s">
        <v>111</v>
      </c>
      <c r="CJ256" t="s">
        <v>118</v>
      </c>
      <c r="CK256" t="s">
        <v>111</v>
      </c>
      <c r="CL256" t="s">
        <v>119</v>
      </c>
      <c r="CM256" t="s">
        <v>104</v>
      </c>
    </row>
    <row r="257" spans="1:91" x14ac:dyDescent="0.25">
      <c r="A257" t="s">
        <v>89</v>
      </c>
      <c r="B257" t="s">
        <v>90</v>
      </c>
      <c r="C257" t="s">
        <v>711</v>
      </c>
      <c r="D257" t="s">
        <v>709</v>
      </c>
      <c r="E257" s="4">
        <v>806134837297</v>
      </c>
      <c r="F257" t="s">
        <v>187</v>
      </c>
      <c r="G257" s="4">
        <v>127</v>
      </c>
      <c r="H257" s="4">
        <v>254</v>
      </c>
      <c r="I257" t="s">
        <v>135</v>
      </c>
      <c r="J257" t="s">
        <v>692</v>
      </c>
      <c r="K257" t="s">
        <v>96</v>
      </c>
      <c r="L257" t="s">
        <v>97</v>
      </c>
      <c r="M257" t="s">
        <v>98</v>
      </c>
      <c r="N257" t="s">
        <v>695</v>
      </c>
      <c r="O257" t="s">
        <v>100</v>
      </c>
      <c r="P257" t="s">
        <v>341</v>
      </c>
      <c r="R257">
        <v>0</v>
      </c>
      <c r="S257">
        <v>0</v>
      </c>
      <c r="T257">
        <v>10</v>
      </c>
      <c r="U257">
        <v>12</v>
      </c>
      <c r="V257">
        <v>117.5</v>
      </c>
      <c r="W257">
        <v>14</v>
      </c>
      <c r="X257">
        <v>0</v>
      </c>
      <c r="Y257">
        <v>10</v>
      </c>
      <c r="Z257">
        <v>1</v>
      </c>
      <c r="AA257">
        <v>60</v>
      </c>
      <c r="AB257" t="s">
        <v>163</v>
      </c>
      <c r="AD257" t="s">
        <v>163</v>
      </c>
      <c r="AE257" t="s">
        <v>163</v>
      </c>
      <c r="AF257" t="s">
        <v>111</v>
      </c>
      <c r="AG257" t="s">
        <v>105</v>
      </c>
      <c r="AH257">
        <v>17</v>
      </c>
      <c r="AI257">
        <v>17</v>
      </c>
      <c r="AJ257">
        <v>10</v>
      </c>
      <c r="AK257">
        <v>11</v>
      </c>
      <c r="AL257">
        <v>0</v>
      </c>
      <c r="AM257">
        <v>0</v>
      </c>
      <c r="AN257">
        <v>0</v>
      </c>
      <c r="AO257">
        <v>0</v>
      </c>
      <c r="AP257" t="s">
        <v>106</v>
      </c>
      <c r="AQ257" t="s">
        <v>107</v>
      </c>
      <c r="AR257" t="s">
        <v>108</v>
      </c>
      <c r="AS257" t="s">
        <v>109</v>
      </c>
      <c r="AT257" t="s">
        <v>110</v>
      </c>
      <c r="AU257" t="s">
        <v>104</v>
      </c>
      <c r="AX257" t="s">
        <v>104</v>
      </c>
      <c r="AY257">
        <v>0</v>
      </c>
      <c r="AZ257">
        <v>0</v>
      </c>
      <c r="BA257">
        <v>4.75</v>
      </c>
      <c r="BC257">
        <v>0</v>
      </c>
      <c r="BD257">
        <v>0</v>
      </c>
      <c r="BE257" t="s">
        <v>136</v>
      </c>
      <c r="BI257" t="s">
        <v>112</v>
      </c>
      <c r="BJ257" t="s">
        <v>111</v>
      </c>
      <c r="BK257" t="s">
        <v>696</v>
      </c>
      <c r="BL257" t="str">
        <f>"https://www.hvlgroup.com/Products/Specs/"&amp;"H137701L-AGB/WH"</f>
        <v>https://www.hvlgroup.com/Products/Specs/H137701L-AGB/WH</v>
      </c>
      <c r="BM257" t="s">
        <v>710</v>
      </c>
      <c r="BN257" t="str">
        <f>"https://www.hvlgroup.com/Product/"&amp;"H137701L-AGB/WH"</f>
        <v>https://www.hvlgroup.com/Product/H137701L-AGB/WH</v>
      </c>
      <c r="BO257" t="s">
        <v>104</v>
      </c>
      <c r="BP257" t="s">
        <v>104</v>
      </c>
      <c r="BQ257" t="s">
        <v>115</v>
      </c>
      <c r="BR257" t="s">
        <v>116</v>
      </c>
      <c r="BS257" t="s">
        <v>116</v>
      </c>
      <c r="BT257">
        <v>0</v>
      </c>
      <c r="BV257" s="1">
        <v>42887</v>
      </c>
      <c r="BW257">
        <v>117.5</v>
      </c>
      <c r="BX257">
        <v>12</v>
      </c>
      <c r="BY257" t="s">
        <v>104</v>
      </c>
      <c r="BZ257">
        <v>0</v>
      </c>
      <c r="CA257">
        <v>0</v>
      </c>
      <c r="CB257">
        <v>0</v>
      </c>
      <c r="CC257">
        <v>0</v>
      </c>
      <c r="CD257">
        <v>1</v>
      </c>
      <c r="CE257">
        <v>57</v>
      </c>
      <c r="CF257" t="s">
        <v>90</v>
      </c>
      <c r="CI257" t="s">
        <v>111</v>
      </c>
      <c r="CJ257" t="s">
        <v>118</v>
      </c>
      <c r="CK257" t="s">
        <v>111</v>
      </c>
      <c r="CL257" t="s">
        <v>119</v>
      </c>
      <c r="CM257" t="s">
        <v>104</v>
      </c>
    </row>
    <row r="258" spans="1:91" x14ac:dyDescent="0.25">
      <c r="A258" t="s">
        <v>89</v>
      </c>
      <c r="B258" t="s">
        <v>90</v>
      </c>
      <c r="C258" t="s">
        <v>712</v>
      </c>
      <c r="D258" t="s">
        <v>709</v>
      </c>
      <c r="E258" s="4">
        <v>806134837303</v>
      </c>
      <c r="F258" t="s">
        <v>187</v>
      </c>
      <c r="G258" s="4">
        <v>127</v>
      </c>
      <c r="H258" s="4">
        <v>254</v>
      </c>
      <c r="I258" t="s">
        <v>135</v>
      </c>
      <c r="J258" t="s">
        <v>692</v>
      </c>
      <c r="K258" t="s">
        <v>96</v>
      </c>
      <c r="L258" t="s">
        <v>97</v>
      </c>
      <c r="M258" t="s">
        <v>98</v>
      </c>
      <c r="N258" t="s">
        <v>465</v>
      </c>
      <c r="O258" t="s">
        <v>100</v>
      </c>
      <c r="P258" t="s">
        <v>355</v>
      </c>
      <c r="R258">
        <v>0</v>
      </c>
      <c r="S258">
        <v>0</v>
      </c>
      <c r="T258">
        <v>10</v>
      </c>
      <c r="U258">
        <v>12</v>
      </c>
      <c r="V258">
        <v>117.5</v>
      </c>
      <c r="W258">
        <v>14</v>
      </c>
      <c r="X258">
        <v>0</v>
      </c>
      <c r="Y258">
        <v>10</v>
      </c>
      <c r="Z258">
        <v>1</v>
      </c>
      <c r="AA258">
        <v>60</v>
      </c>
      <c r="AB258" t="s">
        <v>163</v>
      </c>
      <c r="AD258" t="s">
        <v>163</v>
      </c>
      <c r="AE258" t="s">
        <v>163</v>
      </c>
      <c r="AF258" t="s">
        <v>111</v>
      </c>
      <c r="AG258" t="s">
        <v>105</v>
      </c>
      <c r="AH258">
        <v>17</v>
      </c>
      <c r="AI258">
        <v>17</v>
      </c>
      <c r="AJ258">
        <v>10</v>
      </c>
      <c r="AK258">
        <v>11</v>
      </c>
      <c r="AL258">
        <v>0</v>
      </c>
      <c r="AM258">
        <v>0</v>
      </c>
      <c r="AN258">
        <v>0</v>
      </c>
      <c r="AO258">
        <v>0</v>
      </c>
      <c r="AP258" t="s">
        <v>106</v>
      </c>
      <c r="AQ258" t="s">
        <v>107</v>
      </c>
      <c r="AR258" t="s">
        <v>108</v>
      </c>
      <c r="AS258" t="s">
        <v>109</v>
      </c>
      <c r="AT258" t="s">
        <v>110</v>
      </c>
      <c r="AU258" t="s">
        <v>104</v>
      </c>
      <c r="AX258" t="s">
        <v>104</v>
      </c>
      <c r="AY258">
        <v>0</v>
      </c>
      <c r="AZ258">
        <v>0</v>
      </c>
      <c r="BA258">
        <v>4.75</v>
      </c>
      <c r="BC258">
        <v>0</v>
      </c>
      <c r="BD258">
        <v>0</v>
      </c>
      <c r="BE258" t="s">
        <v>136</v>
      </c>
      <c r="BI258" t="s">
        <v>112</v>
      </c>
      <c r="BJ258" t="s">
        <v>111</v>
      </c>
      <c r="BK258" t="s">
        <v>466</v>
      </c>
      <c r="BL258" t="str">
        <f>"https://www.hvlgroup.com/Products/Specs/"&amp;"H137701L-PN/BK"</f>
        <v>https://www.hvlgroup.com/Products/Specs/H137701L-PN/BK</v>
      </c>
      <c r="BM258" t="s">
        <v>710</v>
      </c>
      <c r="BN258" t="str">
        <f>"https://www.hvlgroup.com/Product/"&amp;"H137701L-PN/BK"</f>
        <v>https://www.hvlgroup.com/Product/H137701L-PN/BK</v>
      </c>
      <c r="BO258" t="s">
        <v>104</v>
      </c>
      <c r="BP258" t="s">
        <v>104</v>
      </c>
      <c r="BQ258" t="s">
        <v>115</v>
      </c>
      <c r="BR258" t="s">
        <v>116</v>
      </c>
      <c r="BS258" t="s">
        <v>116</v>
      </c>
      <c r="BT258">
        <v>0</v>
      </c>
      <c r="BV258" s="1">
        <v>42887</v>
      </c>
      <c r="BW258">
        <v>117.5</v>
      </c>
      <c r="BX258">
        <v>12</v>
      </c>
      <c r="BY258" t="s">
        <v>104</v>
      </c>
      <c r="BZ258">
        <v>0</v>
      </c>
      <c r="CA258">
        <v>0</v>
      </c>
      <c r="CB258">
        <v>0</v>
      </c>
      <c r="CC258">
        <v>0</v>
      </c>
      <c r="CD258">
        <v>1</v>
      </c>
      <c r="CE258">
        <v>57</v>
      </c>
      <c r="CF258" t="s">
        <v>90</v>
      </c>
      <c r="CI258" t="s">
        <v>111</v>
      </c>
      <c r="CJ258" t="s">
        <v>118</v>
      </c>
      <c r="CK258" t="s">
        <v>111</v>
      </c>
      <c r="CL258" t="s">
        <v>119</v>
      </c>
      <c r="CM258" t="s">
        <v>104</v>
      </c>
    </row>
    <row r="259" spans="1:91" x14ac:dyDescent="0.25">
      <c r="A259" t="s">
        <v>89</v>
      </c>
      <c r="B259" t="s">
        <v>90</v>
      </c>
      <c r="C259" t="s">
        <v>713</v>
      </c>
      <c r="D259" t="s">
        <v>709</v>
      </c>
      <c r="E259" s="4">
        <v>806134837310</v>
      </c>
      <c r="F259" t="s">
        <v>187</v>
      </c>
      <c r="G259" s="4">
        <v>127</v>
      </c>
      <c r="H259" s="4">
        <v>254</v>
      </c>
      <c r="I259" t="s">
        <v>135</v>
      </c>
      <c r="J259" t="s">
        <v>692</v>
      </c>
      <c r="K259" t="s">
        <v>96</v>
      </c>
      <c r="L259" t="s">
        <v>97</v>
      </c>
      <c r="M259" t="s">
        <v>98</v>
      </c>
      <c r="N259" t="s">
        <v>699</v>
      </c>
      <c r="O259" t="s">
        <v>100</v>
      </c>
      <c r="P259" t="s">
        <v>355</v>
      </c>
      <c r="R259">
        <v>0</v>
      </c>
      <c r="S259">
        <v>0</v>
      </c>
      <c r="T259">
        <v>10</v>
      </c>
      <c r="U259">
        <v>12</v>
      </c>
      <c r="V259">
        <v>117.5</v>
      </c>
      <c r="W259">
        <v>14</v>
      </c>
      <c r="X259">
        <v>0</v>
      </c>
      <c r="Y259">
        <v>10</v>
      </c>
      <c r="Z259">
        <v>1</v>
      </c>
      <c r="AA259">
        <v>60</v>
      </c>
      <c r="AB259" t="s">
        <v>163</v>
      </c>
      <c r="AD259" t="s">
        <v>163</v>
      </c>
      <c r="AE259" t="s">
        <v>163</v>
      </c>
      <c r="AF259" t="s">
        <v>111</v>
      </c>
      <c r="AG259" t="s">
        <v>105</v>
      </c>
      <c r="AH259">
        <v>17</v>
      </c>
      <c r="AI259">
        <v>17</v>
      </c>
      <c r="AJ259">
        <v>10</v>
      </c>
      <c r="AK259">
        <v>11</v>
      </c>
      <c r="AL259">
        <v>0</v>
      </c>
      <c r="AM259">
        <v>0</v>
      </c>
      <c r="AN259">
        <v>0</v>
      </c>
      <c r="AO259">
        <v>0</v>
      </c>
      <c r="AP259" t="s">
        <v>106</v>
      </c>
      <c r="AQ259" t="s">
        <v>107</v>
      </c>
      <c r="AR259" t="s">
        <v>108</v>
      </c>
      <c r="AS259" t="s">
        <v>109</v>
      </c>
      <c r="AT259" t="s">
        <v>110</v>
      </c>
      <c r="AU259" t="s">
        <v>104</v>
      </c>
      <c r="AX259" t="s">
        <v>104</v>
      </c>
      <c r="AY259">
        <v>0</v>
      </c>
      <c r="AZ259">
        <v>0</v>
      </c>
      <c r="BA259">
        <v>4.75</v>
      </c>
      <c r="BC259">
        <v>0</v>
      </c>
      <c r="BD259">
        <v>0</v>
      </c>
      <c r="BE259" t="s">
        <v>136</v>
      </c>
      <c r="BI259" t="s">
        <v>112</v>
      </c>
      <c r="BJ259" t="s">
        <v>111</v>
      </c>
      <c r="BK259" t="s">
        <v>700</v>
      </c>
      <c r="BL259" t="str">
        <f>"https://www.hvlgroup.com/Products/Specs/"&amp;"H137701L-PN/WH"</f>
        <v>https://www.hvlgroup.com/Products/Specs/H137701L-PN/WH</v>
      </c>
      <c r="BM259" t="s">
        <v>710</v>
      </c>
      <c r="BN259" t="str">
        <f>"https://www.hvlgroup.com/Product/"&amp;"H137701L-PN/WH"</f>
        <v>https://www.hvlgroup.com/Product/H137701L-PN/WH</v>
      </c>
      <c r="BO259" t="s">
        <v>104</v>
      </c>
      <c r="BP259" t="s">
        <v>104</v>
      </c>
      <c r="BQ259" t="s">
        <v>115</v>
      </c>
      <c r="BR259" t="s">
        <v>116</v>
      </c>
      <c r="BS259" t="s">
        <v>116</v>
      </c>
      <c r="BT259">
        <v>0</v>
      </c>
      <c r="BV259" s="1">
        <v>42887</v>
      </c>
      <c r="BW259">
        <v>117.5</v>
      </c>
      <c r="BX259">
        <v>12</v>
      </c>
      <c r="BY259" t="s">
        <v>104</v>
      </c>
      <c r="BZ259">
        <v>0</v>
      </c>
      <c r="CA259">
        <v>0</v>
      </c>
      <c r="CB259">
        <v>0</v>
      </c>
      <c r="CC259">
        <v>0</v>
      </c>
      <c r="CD259">
        <v>1</v>
      </c>
      <c r="CE259">
        <v>57</v>
      </c>
      <c r="CF259" t="s">
        <v>90</v>
      </c>
      <c r="CI259" t="s">
        <v>111</v>
      </c>
      <c r="CJ259" t="s">
        <v>118</v>
      </c>
      <c r="CK259" t="s">
        <v>111</v>
      </c>
      <c r="CL259" t="s">
        <v>119</v>
      </c>
      <c r="CM259" t="s">
        <v>104</v>
      </c>
    </row>
    <row r="260" spans="1:91" x14ac:dyDescent="0.25">
      <c r="A260" t="s">
        <v>89</v>
      </c>
      <c r="B260" t="s">
        <v>90</v>
      </c>
      <c r="C260" t="s">
        <v>714</v>
      </c>
      <c r="D260" t="s">
        <v>715</v>
      </c>
      <c r="E260" s="4">
        <v>806134837358</v>
      </c>
      <c r="F260" t="s">
        <v>192</v>
      </c>
      <c r="G260" s="4">
        <v>92</v>
      </c>
      <c r="H260" s="4">
        <v>184</v>
      </c>
      <c r="I260" t="s">
        <v>135</v>
      </c>
      <c r="J260" t="s">
        <v>692</v>
      </c>
      <c r="K260" t="s">
        <v>96</v>
      </c>
      <c r="L260" t="s">
        <v>97</v>
      </c>
      <c r="M260" t="s">
        <v>98</v>
      </c>
      <c r="N260" t="s">
        <v>460</v>
      </c>
      <c r="O260" t="s">
        <v>100</v>
      </c>
      <c r="P260" t="s">
        <v>341</v>
      </c>
      <c r="R260">
        <v>0</v>
      </c>
      <c r="S260">
        <v>0</v>
      </c>
      <c r="T260">
        <v>7.75</v>
      </c>
      <c r="U260">
        <v>9.75</v>
      </c>
      <c r="V260">
        <v>116.5</v>
      </c>
      <c r="W260">
        <v>9</v>
      </c>
      <c r="X260">
        <v>0</v>
      </c>
      <c r="Y260">
        <v>5</v>
      </c>
      <c r="Z260">
        <v>1</v>
      </c>
      <c r="AA260">
        <v>60</v>
      </c>
      <c r="AB260" t="s">
        <v>182</v>
      </c>
      <c r="AD260" t="s">
        <v>182</v>
      </c>
      <c r="AE260" t="s">
        <v>182</v>
      </c>
      <c r="AF260" t="s">
        <v>111</v>
      </c>
      <c r="AG260" t="s">
        <v>105</v>
      </c>
      <c r="AH260">
        <v>15</v>
      </c>
      <c r="AI260">
        <v>15</v>
      </c>
      <c r="AJ260">
        <v>8</v>
      </c>
      <c r="AK260">
        <v>6</v>
      </c>
      <c r="AL260">
        <v>0</v>
      </c>
      <c r="AM260">
        <v>0</v>
      </c>
      <c r="AN260">
        <v>0</v>
      </c>
      <c r="AO260">
        <v>0</v>
      </c>
      <c r="AP260" t="s">
        <v>106</v>
      </c>
      <c r="AQ260" t="s">
        <v>107</v>
      </c>
      <c r="AR260" t="s">
        <v>108</v>
      </c>
      <c r="AS260" t="s">
        <v>109</v>
      </c>
      <c r="AT260" t="s">
        <v>110</v>
      </c>
      <c r="AU260" t="s">
        <v>104</v>
      </c>
      <c r="AX260" t="s">
        <v>104</v>
      </c>
      <c r="AY260">
        <v>0</v>
      </c>
      <c r="AZ260">
        <v>0</v>
      </c>
      <c r="BA260">
        <v>4.75</v>
      </c>
      <c r="BC260">
        <v>0</v>
      </c>
      <c r="BD260">
        <v>0</v>
      </c>
      <c r="BE260" t="s">
        <v>136</v>
      </c>
      <c r="BI260" t="s">
        <v>112</v>
      </c>
      <c r="BJ260" t="s">
        <v>111</v>
      </c>
      <c r="BK260" t="s">
        <v>461</v>
      </c>
      <c r="BL260" t="str">
        <f>"https://www.hvlgroup.com/Products/Specs/"&amp;"H137701S-AGB/BK"</f>
        <v>https://www.hvlgroup.com/Products/Specs/H137701S-AGB/BK</v>
      </c>
      <c r="BM260" t="s">
        <v>710</v>
      </c>
      <c r="BN260" t="str">
        <f>"https://www.hvlgroup.com/Product/"&amp;"H137701S-AGB/BK"</f>
        <v>https://www.hvlgroup.com/Product/H137701S-AGB/BK</v>
      </c>
      <c r="BO260" t="s">
        <v>104</v>
      </c>
      <c r="BP260" t="s">
        <v>104</v>
      </c>
      <c r="BQ260" t="s">
        <v>115</v>
      </c>
      <c r="BR260" t="s">
        <v>116</v>
      </c>
      <c r="BS260" t="s">
        <v>116</v>
      </c>
      <c r="BT260">
        <v>0</v>
      </c>
      <c r="BV260" s="1">
        <v>42887</v>
      </c>
      <c r="BW260">
        <v>116.5</v>
      </c>
      <c r="BX260">
        <v>9.75</v>
      </c>
      <c r="BY260" t="s">
        <v>104</v>
      </c>
      <c r="BZ260">
        <v>0</v>
      </c>
      <c r="CA260">
        <v>0</v>
      </c>
      <c r="CB260">
        <v>0</v>
      </c>
      <c r="CC260">
        <v>0</v>
      </c>
      <c r="CD260">
        <v>1</v>
      </c>
      <c r="CE260">
        <v>57</v>
      </c>
      <c r="CF260" t="s">
        <v>90</v>
      </c>
      <c r="CI260" t="s">
        <v>111</v>
      </c>
      <c r="CJ260" t="s">
        <v>118</v>
      </c>
      <c r="CK260" t="s">
        <v>111</v>
      </c>
      <c r="CL260" t="s">
        <v>119</v>
      </c>
      <c r="CM260" t="s">
        <v>104</v>
      </c>
    </row>
    <row r="261" spans="1:91" x14ac:dyDescent="0.25">
      <c r="A261" t="s">
        <v>89</v>
      </c>
      <c r="B261" t="s">
        <v>90</v>
      </c>
      <c r="C261" t="s">
        <v>716</v>
      </c>
      <c r="D261" t="s">
        <v>715</v>
      </c>
      <c r="E261" s="4">
        <v>806134837365</v>
      </c>
      <c r="F261" t="s">
        <v>192</v>
      </c>
      <c r="G261" s="4">
        <v>92</v>
      </c>
      <c r="H261" s="4">
        <v>184</v>
      </c>
      <c r="I261" t="s">
        <v>135</v>
      </c>
      <c r="J261" t="s">
        <v>692</v>
      </c>
      <c r="K261" t="s">
        <v>96</v>
      </c>
      <c r="L261" t="s">
        <v>97</v>
      </c>
      <c r="M261" t="s">
        <v>98</v>
      </c>
      <c r="N261" t="s">
        <v>695</v>
      </c>
      <c r="O261" t="s">
        <v>100</v>
      </c>
      <c r="P261" t="s">
        <v>341</v>
      </c>
      <c r="R261">
        <v>0</v>
      </c>
      <c r="S261">
        <v>0</v>
      </c>
      <c r="T261">
        <v>7.75</v>
      </c>
      <c r="U261">
        <v>9.75</v>
      </c>
      <c r="V261">
        <v>116.5</v>
      </c>
      <c r="W261">
        <v>9</v>
      </c>
      <c r="X261">
        <v>0</v>
      </c>
      <c r="Y261">
        <v>5</v>
      </c>
      <c r="Z261">
        <v>1</v>
      </c>
      <c r="AA261">
        <v>60</v>
      </c>
      <c r="AB261" t="s">
        <v>182</v>
      </c>
      <c r="AD261" t="s">
        <v>182</v>
      </c>
      <c r="AE261" t="s">
        <v>182</v>
      </c>
      <c r="AF261" t="s">
        <v>111</v>
      </c>
      <c r="AG261" t="s">
        <v>105</v>
      </c>
      <c r="AH261">
        <v>15</v>
      </c>
      <c r="AI261">
        <v>15</v>
      </c>
      <c r="AJ261">
        <v>8</v>
      </c>
      <c r="AK261">
        <v>6</v>
      </c>
      <c r="AL261">
        <v>0</v>
      </c>
      <c r="AM261">
        <v>0</v>
      </c>
      <c r="AN261">
        <v>0</v>
      </c>
      <c r="AO261">
        <v>0</v>
      </c>
      <c r="AP261" t="s">
        <v>106</v>
      </c>
      <c r="AQ261" t="s">
        <v>107</v>
      </c>
      <c r="AR261" t="s">
        <v>108</v>
      </c>
      <c r="AS261" t="s">
        <v>109</v>
      </c>
      <c r="AT261" t="s">
        <v>110</v>
      </c>
      <c r="AU261" t="s">
        <v>104</v>
      </c>
      <c r="AX261" t="s">
        <v>104</v>
      </c>
      <c r="AY261">
        <v>0</v>
      </c>
      <c r="AZ261">
        <v>0</v>
      </c>
      <c r="BA261">
        <v>4.75</v>
      </c>
      <c r="BC261">
        <v>0</v>
      </c>
      <c r="BD261">
        <v>0</v>
      </c>
      <c r="BE261" t="s">
        <v>136</v>
      </c>
      <c r="BI261" t="s">
        <v>112</v>
      </c>
      <c r="BJ261" t="s">
        <v>111</v>
      </c>
      <c r="BK261" t="s">
        <v>696</v>
      </c>
      <c r="BL261" t="str">
        <f>"https://www.hvlgroup.com/Products/Specs/"&amp;"H137701S-AGB/WH"</f>
        <v>https://www.hvlgroup.com/Products/Specs/H137701S-AGB/WH</v>
      </c>
      <c r="BM261" t="s">
        <v>710</v>
      </c>
      <c r="BN261" t="str">
        <f>"https://www.hvlgroup.com/Product/"&amp;"H137701S-AGB/WH"</f>
        <v>https://www.hvlgroup.com/Product/H137701S-AGB/WH</v>
      </c>
      <c r="BO261" t="s">
        <v>104</v>
      </c>
      <c r="BP261" t="s">
        <v>104</v>
      </c>
      <c r="BQ261" t="s">
        <v>115</v>
      </c>
      <c r="BR261" t="s">
        <v>116</v>
      </c>
      <c r="BS261" t="s">
        <v>116</v>
      </c>
      <c r="BT261">
        <v>0</v>
      </c>
      <c r="BV261" s="1">
        <v>42887</v>
      </c>
      <c r="BW261">
        <v>116.5</v>
      </c>
      <c r="BX261">
        <v>9.75</v>
      </c>
      <c r="BY261" t="s">
        <v>104</v>
      </c>
      <c r="BZ261">
        <v>0</v>
      </c>
      <c r="CA261">
        <v>0</v>
      </c>
      <c r="CB261">
        <v>0</v>
      </c>
      <c r="CC261">
        <v>0</v>
      </c>
      <c r="CD261">
        <v>1</v>
      </c>
      <c r="CE261">
        <v>57</v>
      </c>
      <c r="CF261" t="s">
        <v>90</v>
      </c>
      <c r="CI261" t="s">
        <v>111</v>
      </c>
      <c r="CJ261" t="s">
        <v>118</v>
      </c>
      <c r="CK261" t="s">
        <v>111</v>
      </c>
      <c r="CL261" t="s">
        <v>119</v>
      </c>
      <c r="CM261" t="s">
        <v>104</v>
      </c>
    </row>
    <row r="262" spans="1:91" x14ac:dyDescent="0.25">
      <c r="A262" t="s">
        <v>89</v>
      </c>
      <c r="B262" t="s">
        <v>90</v>
      </c>
      <c r="C262" t="s">
        <v>717</v>
      </c>
      <c r="D262" t="s">
        <v>715</v>
      </c>
      <c r="E262" s="4">
        <v>806134837372</v>
      </c>
      <c r="F262" t="s">
        <v>192</v>
      </c>
      <c r="G262" s="4">
        <v>92</v>
      </c>
      <c r="H262" s="4">
        <v>184</v>
      </c>
      <c r="I262" t="s">
        <v>135</v>
      </c>
      <c r="J262" t="s">
        <v>692</v>
      </c>
      <c r="K262" t="s">
        <v>96</v>
      </c>
      <c r="L262" t="s">
        <v>97</v>
      </c>
      <c r="M262" t="s">
        <v>98</v>
      </c>
      <c r="N262" t="s">
        <v>465</v>
      </c>
      <c r="O262" t="s">
        <v>100</v>
      </c>
      <c r="P262" t="s">
        <v>355</v>
      </c>
      <c r="R262">
        <v>0</v>
      </c>
      <c r="S262">
        <v>0</v>
      </c>
      <c r="T262">
        <v>7.75</v>
      </c>
      <c r="U262">
        <v>9.75</v>
      </c>
      <c r="V262">
        <v>116.5</v>
      </c>
      <c r="W262">
        <v>9</v>
      </c>
      <c r="X262">
        <v>0</v>
      </c>
      <c r="Y262">
        <v>5</v>
      </c>
      <c r="Z262">
        <v>1</v>
      </c>
      <c r="AA262">
        <v>60</v>
      </c>
      <c r="AB262" t="s">
        <v>182</v>
      </c>
      <c r="AD262" t="s">
        <v>182</v>
      </c>
      <c r="AE262" t="s">
        <v>182</v>
      </c>
      <c r="AF262" t="s">
        <v>111</v>
      </c>
      <c r="AG262" t="s">
        <v>105</v>
      </c>
      <c r="AH262">
        <v>15</v>
      </c>
      <c r="AI262">
        <v>15</v>
      </c>
      <c r="AJ262">
        <v>8</v>
      </c>
      <c r="AK262">
        <v>6</v>
      </c>
      <c r="AL262">
        <v>0</v>
      </c>
      <c r="AM262">
        <v>0</v>
      </c>
      <c r="AN262">
        <v>0</v>
      </c>
      <c r="AO262">
        <v>0</v>
      </c>
      <c r="AP262" t="s">
        <v>106</v>
      </c>
      <c r="AQ262" t="s">
        <v>107</v>
      </c>
      <c r="AR262" t="s">
        <v>108</v>
      </c>
      <c r="AS262" t="s">
        <v>109</v>
      </c>
      <c r="AT262" t="s">
        <v>110</v>
      </c>
      <c r="AU262" t="s">
        <v>104</v>
      </c>
      <c r="AX262" t="s">
        <v>104</v>
      </c>
      <c r="AY262">
        <v>0</v>
      </c>
      <c r="AZ262">
        <v>0</v>
      </c>
      <c r="BA262">
        <v>4.75</v>
      </c>
      <c r="BC262">
        <v>0</v>
      </c>
      <c r="BD262">
        <v>0</v>
      </c>
      <c r="BE262" t="s">
        <v>136</v>
      </c>
      <c r="BI262" t="s">
        <v>112</v>
      </c>
      <c r="BJ262" t="s">
        <v>111</v>
      </c>
      <c r="BK262" t="s">
        <v>466</v>
      </c>
      <c r="BL262" t="str">
        <f>"https://www.hvlgroup.com/Products/Specs/"&amp;"H137701S-PN/BK"</f>
        <v>https://www.hvlgroup.com/Products/Specs/H137701S-PN/BK</v>
      </c>
      <c r="BM262" t="s">
        <v>710</v>
      </c>
      <c r="BN262" t="str">
        <f>"https://www.hvlgroup.com/Product/"&amp;"H137701S-PN/BK"</f>
        <v>https://www.hvlgroup.com/Product/H137701S-PN/BK</v>
      </c>
      <c r="BO262" t="s">
        <v>104</v>
      </c>
      <c r="BP262" t="s">
        <v>104</v>
      </c>
      <c r="BQ262" t="s">
        <v>115</v>
      </c>
      <c r="BR262" t="s">
        <v>116</v>
      </c>
      <c r="BS262" t="s">
        <v>116</v>
      </c>
      <c r="BT262">
        <v>0</v>
      </c>
      <c r="BV262" s="1">
        <v>42887</v>
      </c>
      <c r="BW262">
        <v>116.5</v>
      </c>
      <c r="BX262">
        <v>9.75</v>
      </c>
      <c r="BY262" t="s">
        <v>104</v>
      </c>
      <c r="BZ262">
        <v>0</v>
      </c>
      <c r="CA262">
        <v>0</v>
      </c>
      <c r="CB262">
        <v>0</v>
      </c>
      <c r="CC262">
        <v>0</v>
      </c>
      <c r="CD262">
        <v>1</v>
      </c>
      <c r="CE262">
        <v>57</v>
      </c>
      <c r="CF262" t="s">
        <v>90</v>
      </c>
      <c r="CI262" t="s">
        <v>111</v>
      </c>
      <c r="CJ262" t="s">
        <v>118</v>
      </c>
      <c r="CK262" t="s">
        <v>111</v>
      </c>
      <c r="CL262" t="s">
        <v>119</v>
      </c>
      <c r="CM262" t="s">
        <v>104</v>
      </c>
    </row>
    <row r="263" spans="1:91" x14ac:dyDescent="0.25">
      <c r="A263" t="s">
        <v>89</v>
      </c>
      <c r="B263" t="s">
        <v>90</v>
      </c>
      <c r="C263" t="s">
        <v>718</v>
      </c>
      <c r="D263" t="s">
        <v>715</v>
      </c>
      <c r="E263" s="4">
        <v>806134837389</v>
      </c>
      <c r="F263" t="s">
        <v>192</v>
      </c>
      <c r="G263" s="4">
        <v>92</v>
      </c>
      <c r="H263" s="4">
        <v>184</v>
      </c>
      <c r="I263" t="s">
        <v>135</v>
      </c>
      <c r="J263" t="s">
        <v>692</v>
      </c>
      <c r="K263" t="s">
        <v>96</v>
      </c>
      <c r="L263" t="s">
        <v>97</v>
      </c>
      <c r="M263" t="s">
        <v>98</v>
      </c>
      <c r="N263" t="s">
        <v>699</v>
      </c>
      <c r="O263" t="s">
        <v>100</v>
      </c>
      <c r="P263" t="s">
        <v>355</v>
      </c>
      <c r="R263">
        <v>0</v>
      </c>
      <c r="S263">
        <v>0</v>
      </c>
      <c r="T263">
        <v>7.75</v>
      </c>
      <c r="U263">
        <v>9.75</v>
      </c>
      <c r="V263">
        <v>116.5</v>
      </c>
      <c r="W263">
        <v>9</v>
      </c>
      <c r="X263">
        <v>0</v>
      </c>
      <c r="Y263">
        <v>5</v>
      </c>
      <c r="Z263">
        <v>1</v>
      </c>
      <c r="AA263">
        <v>60</v>
      </c>
      <c r="AB263" t="s">
        <v>182</v>
      </c>
      <c r="AD263" t="s">
        <v>182</v>
      </c>
      <c r="AE263" t="s">
        <v>182</v>
      </c>
      <c r="AF263" t="s">
        <v>111</v>
      </c>
      <c r="AG263" t="s">
        <v>105</v>
      </c>
      <c r="AH263">
        <v>15</v>
      </c>
      <c r="AI263">
        <v>15</v>
      </c>
      <c r="AJ263">
        <v>8</v>
      </c>
      <c r="AK263">
        <v>6</v>
      </c>
      <c r="AL263">
        <v>0</v>
      </c>
      <c r="AM263">
        <v>0</v>
      </c>
      <c r="AN263">
        <v>0</v>
      </c>
      <c r="AO263">
        <v>0</v>
      </c>
      <c r="AP263" t="s">
        <v>106</v>
      </c>
      <c r="AQ263" t="s">
        <v>107</v>
      </c>
      <c r="AR263" t="s">
        <v>108</v>
      </c>
      <c r="AS263" t="s">
        <v>109</v>
      </c>
      <c r="AT263" t="s">
        <v>110</v>
      </c>
      <c r="AU263" t="s">
        <v>104</v>
      </c>
      <c r="AX263" t="s">
        <v>104</v>
      </c>
      <c r="AY263">
        <v>0</v>
      </c>
      <c r="AZ263">
        <v>0</v>
      </c>
      <c r="BA263">
        <v>4.75</v>
      </c>
      <c r="BC263">
        <v>0</v>
      </c>
      <c r="BD263">
        <v>0</v>
      </c>
      <c r="BE263" t="s">
        <v>136</v>
      </c>
      <c r="BI263" t="s">
        <v>112</v>
      </c>
      <c r="BJ263" t="s">
        <v>111</v>
      </c>
      <c r="BK263" t="s">
        <v>700</v>
      </c>
      <c r="BL263" t="str">
        <f>"https://www.hvlgroup.com/Products/Specs/"&amp;"H137701S-PN/WH"</f>
        <v>https://www.hvlgroup.com/Products/Specs/H137701S-PN/WH</v>
      </c>
      <c r="BM263" t="s">
        <v>710</v>
      </c>
      <c r="BN263" t="str">
        <f>"https://www.hvlgroup.com/Product/"&amp;"H137701S-PN/WH"</f>
        <v>https://www.hvlgroup.com/Product/H137701S-PN/WH</v>
      </c>
      <c r="BO263" t="s">
        <v>104</v>
      </c>
      <c r="BP263" t="s">
        <v>104</v>
      </c>
      <c r="BQ263" t="s">
        <v>115</v>
      </c>
      <c r="BR263" t="s">
        <v>116</v>
      </c>
      <c r="BS263" t="s">
        <v>116</v>
      </c>
      <c r="BT263">
        <v>0</v>
      </c>
      <c r="BV263" s="1">
        <v>42887</v>
      </c>
      <c r="BW263">
        <v>116.5</v>
      </c>
      <c r="BX263">
        <v>9.75</v>
      </c>
      <c r="BY263" t="s">
        <v>104</v>
      </c>
      <c r="BZ263">
        <v>0</v>
      </c>
      <c r="CA263">
        <v>0</v>
      </c>
      <c r="CB263">
        <v>0</v>
      </c>
      <c r="CC263">
        <v>0</v>
      </c>
      <c r="CD263">
        <v>1</v>
      </c>
      <c r="CE263">
        <v>57</v>
      </c>
      <c r="CF263" t="s">
        <v>90</v>
      </c>
      <c r="CI263" t="s">
        <v>111</v>
      </c>
      <c r="CJ263" t="s">
        <v>118</v>
      </c>
      <c r="CK263" t="s">
        <v>111</v>
      </c>
      <c r="CL263" t="s">
        <v>119</v>
      </c>
      <c r="CM263" t="s">
        <v>104</v>
      </c>
    </row>
    <row r="264" spans="1:91" x14ac:dyDescent="0.25">
      <c r="A264" t="s">
        <v>89</v>
      </c>
      <c r="B264" t="s">
        <v>90</v>
      </c>
      <c r="C264" t="s">
        <v>719</v>
      </c>
      <c r="D264" t="s">
        <v>720</v>
      </c>
      <c r="E264" s="4">
        <v>806134838508</v>
      </c>
      <c r="F264" t="s">
        <v>93</v>
      </c>
      <c r="G264" s="4">
        <v>87</v>
      </c>
      <c r="H264" s="4">
        <v>174</v>
      </c>
      <c r="I264" t="s">
        <v>94</v>
      </c>
      <c r="J264" t="s">
        <v>721</v>
      </c>
      <c r="K264" t="s">
        <v>96</v>
      </c>
      <c r="L264" t="s">
        <v>97</v>
      </c>
      <c r="M264" t="s">
        <v>98</v>
      </c>
      <c r="N264" t="s">
        <v>460</v>
      </c>
      <c r="O264" t="s">
        <v>100</v>
      </c>
      <c r="R264">
        <v>0</v>
      </c>
      <c r="S264">
        <v>8.5</v>
      </c>
      <c r="T264">
        <v>10.5</v>
      </c>
      <c r="U264">
        <v>0</v>
      </c>
      <c r="V264">
        <v>0</v>
      </c>
      <c r="W264">
        <v>0</v>
      </c>
      <c r="X264">
        <v>9</v>
      </c>
      <c r="Y264">
        <v>2</v>
      </c>
      <c r="Z264">
        <v>1</v>
      </c>
      <c r="AA264">
        <v>60</v>
      </c>
      <c r="AB264" t="s">
        <v>182</v>
      </c>
      <c r="AD264" t="s">
        <v>182</v>
      </c>
      <c r="AE264" t="s">
        <v>182</v>
      </c>
      <c r="AF264" t="s">
        <v>111</v>
      </c>
      <c r="AG264" t="s">
        <v>105</v>
      </c>
      <c r="AH264">
        <v>13</v>
      </c>
      <c r="AI264">
        <v>12</v>
      </c>
      <c r="AJ264">
        <v>12</v>
      </c>
      <c r="AK264">
        <v>4</v>
      </c>
      <c r="AL264">
        <v>0</v>
      </c>
      <c r="AM264">
        <v>0</v>
      </c>
      <c r="AN264">
        <v>0</v>
      </c>
      <c r="AO264">
        <v>0</v>
      </c>
      <c r="AP264" t="s">
        <v>106</v>
      </c>
      <c r="AQ264" t="s">
        <v>107</v>
      </c>
      <c r="AR264" t="s">
        <v>108</v>
      </c>
      <c r="AS264" t="s">
        <v>109</v>
      </c>
      <c r="AT264" t="s">
        <v>110</v>
      </c>
      <c r="AU264" t="s">
        <v>111</v>
      </c>
      <c r="AV264" t="s">
        <v>112</v>
      </c>
      <c r="AW264" t="s">
        <v>112</v>
      </c>
      <c r="AX264" t="s">
        <v>104</v>
      </c>
      <c r="AY264">
        <v>0</v>
      </c>
      <c r="AZ264">
        <v>0</v>
      </c>
      <c r="BA264">
        <v>4.75</v>
      </c>
      <c r="BC264">
        <v>0</v>
      </c>
      <c r="BD264">
        <v>10</v>
      </c>
      <c r="BI264" t="s">
        <v>112</v>
      </c>
      <c r="BJ264" t="s">
        <v>111</v>
      </c>
      <c r="BK264" t="s">
        <v>461</v>
      </c>
      <c r="BL264" t="str">
        <f>"https://www.hvlgroup.com/Products/Specs/"&amp;"H139101-AGB/BK"</f>
        <v>https://www.hvlgroup.com/Products/Specs/H139101-AGB/BK</v>
      </c>
      <c r="BM264" t="s">
        <v>722</v>
      </c>
      <c r="BN264" t="str">
        <f>"https://www.hvlgroup.com/Product/"&amp;"H139101-AGB/BK"</f>
        <v>https://www.hvlgroup.com/Product/H139101-AGB/BK</v>
      </c>
      <c r="BO264" t="s">
        <v>104</v>
      </c>
      <c r="BP264" t="s">
        <v>104</v>
      </c>
      <c r="BQ264" t="s">
        <v>633</v>
      </c>
      <c r="BR264" t="s">
        <v>116</v>
      </c>
      <c r="BS264" t="s">
        <v>116</v>
      </c>
      <c r="BT264">
        <v>0</v>
      </c>
      <c r="BV264" s="1">
        <v>42887</v>
      </c>
      <c r="BW264">
        <v>0</v>
      </c>
      <c r="BX264">
        <v>0</v>
      </c>
      <c r="BY264" t="s">
        <v>104</v>
      </c>
      <c r="BZ264">
        <v>0</v>
      </c>
      <c r="CA264">
        <v>0</v>
      </c>
      <c r="CB264">
        <v>0</v>
      </c>
      <c r="CC264">
        <v>0</v>
      </c>
      <c r="CD264">
        <v>1</v>
      </c>
      <c r="CE264">
        <v>117</v>
      </c>
      <c r="CF264" t="s">
        <v>90</v>
      </c>
      <c r="CI264" t="s">
        <v>111</v>
      </c>
      <c r="CJ264" t="s">
        <v>118</v>
      </c>
      <c r="CK264" t="s">
        <v>111</v>
      </c>
      <c r="CL264" t="s">
        <v>119</v>
      </c>
      <c r="CM264" t="s">
        <v>104</v>
      </c>
    </row>
    <row r="265" spans="1:91" x14ac:dyDescent="0.25">
      <c r="A265" t="s">
        <v>89</v>
      </c>
      <c r="B265" t="s">
        <v>90</v>
      </c>
      <c r="C265" t="s">
        <v>723</v>
      </c>
      <c r="D265" t="s">
        <v>720</v>
      </c>
      <c r="E265" s="4">
        <v>806134838515</v>
      </c>
      <c r="F265" t="s">
        <v>93</v>
      </c>
      <c r="G265" s="4">
        <v>87</v>
      </c>
      <c r="H265" s="4">
        <v>174</v>
      </c>
      <c r="I265" t="s">
        <v>94</v>
      </c>
      <c r="J265" t="s">
        <v>721</v>
      </c>
      <c r="K265" t="s">
        <v>96</v>
      </c>
      <c r="L265" t="s">
        <v>97</v>
      </c>
      <c r="M265" t="s">
        <v>98</v>
      </c>
      <c r="N265" t="s">
        <v>695</v>
      </c>
      <c r="O265" t="s">
        <v>100</v>
      </c>
      <c r="R265">
        <v>0</v>
      </c>
      <c r="S265">
        <v>8.5</v>
      </c>
      <c r="T265">
        <v>10.5</v>
      </c>
      <c r="U265">
        <v>0</v>
      </c>
      <c r="V265">
        <v>0</v>
      </c>
      <c r="W265">
        <v>0</v>
      </c>
      <c r="X265">
        <v>9</v>
      </c>
      <c r="Y265">
        <v>2</v>
      </c>
      <c r="Z265">
        <v>1</v>
      </c>
      <c r="AA265">
        <v>60</v>
      </c>
      <c r="AB265" t="s">
        <v>182</v>
      </c>
      <c r="AD265" t="s">
        <v>182</v>
      </c>
      <c r="AE265" t="s">
        <v>182</v>
      </c>
      <c r="AF265" t="s">
        <v>111</v>
      </c>
      <c r="AG265" t="s">
        <v>105</v>
      </c>
      <c r="AH265">
        <v>13</v>
      </c>
      <c r="AI265">
        <v>12</v>
      </c>
      <c r="AJ265">
        <v>12</v>
      </c>
      <c r="AK265">
        <v>4</v>
      </c>
      <c r="AL265">
        <v>0</v>
      </c>
      <c r="AM265">
        <v>0</v>
      </c>
      <c r="AN265">
        <v>0</v>
      </c>
      <c r="AO265">
        <v>0</v>
      </c>
      <c r="AP265" t="s">
        <v>106</v>
      </c>
      <c r="AQ265" t="s">
        <v>107</v>
      </c>
      <c r="AR265" t="s">
        <v>108</v>
      </c>
      <c r="AS265" t="s">
        <v>109</v>
      </c>
      <c r="AT265" t="s">
        <v>110</v>
      </c>
      <c r="AU265" t="s">
        <v>111</v>
      </c>
      <c r="AV265" t="s">
        <v>112</v>
      </c>
      <c r="AW265" t="s">
        <v>112</v>
      </c>
      <c r="AX265" t="s">
        <v>104</v>
      </c>
      <c r="AY265">
        <v>0</v>
      </c>
      <c r="AZ265">
        <v>0</v>
      </c>
      <c r="BA265">
        <v>4.75</v>
      </c>
      <c r="BC265">
        <v>0</v>
      </c>
      <c r="BD265">
        <v>10</v>
      </c>
      <c r="BI265" t="s">
        <v>112</v>
      </c>
      <c r="BJ265" t="s">
        <v>111</v>
      </c>
      <c r="BK265" t="s">
        <v>696</v>
      </c>
      <c r="BL265" t="str">
        <f>"https://www.hvlgroup.com/Products/Specs/"&amp;"H139101-AGB/WH"</f>
        <v>https://www.hvlgroup.com/Products/Specs/H139101-AGB/WH</v>
      </c>
      <c r="BM265" t="s">
        <v>722</v>
      </c>
      <c r="BN265" t="str">
        <f>"https://www.hvlgroup.com/Product/"&amp;"H139101-AGB/WH"</f>
        <v>https://www.hvlgroup.com/Product/H139101-AGB/WH</v>
      </c>
      <c r="BO265" t="s">
        <v>104</v>
      </c>
      <c r="BP265" t="s">
        <v>104</v>
      </c>
      <c r="BQ265" t="s">
        <v>633</v>
      </c>
      <c r="BR265" t="s">
        <v>116</v>
      </c>
      <c r="BS265" t="s">
        <v>116</v>
      </c>
      <c r="BT265">
        <v>0</v>
      </c>
      <c r="BV265" s="1">
        <v>42887</v>
      </c>
      <c r="BW265">
        <v>0</v>
      </c>
      <c r="BX265">
        <v>0</v>
      </c>
      <c r="BY265" t="s">
        <v>104</v>
      </c>
      <c r="BZ265">
        <v>0</v>
      </c>
      <c r="CA265">
        <v>0</v>
      </c>
      <c r="CB265">
        <v>0</v>
      </c>
      <c r="CC265">
        <v>0</v>
      </c>
      <c r="CD265">
        <v>1</v>
      </c>
      <c r="CE265">
        <v>117</v>
      </c>
      <c r="CF265" t="s">
        <v>90</v>
      </c>
      <c r="CI265" t="s">
        <v>111</v>
      </c>
      <c r="CJ265" t="s">
        <v>118</v>
      </c>
      <c r="CK265" t="s">
        <v>111</v>
      </c>
      <c r="CL265" t="s">
        <v>119</v>
      </c>
      <c r="CM265" t="s">
        <v>104</v>
      </c>
    </row>
    <row r="266" spans="1:91" x14ac:dyDescent="0.25">
      <c r="A266" t="s">
        <v>89</v>
      </c>
      <c r="B266" t="s">
        <v>90</v>
      </c>
      <c r="C266" t="s">
        <v>724</v>
      </c>
      <c r="D266" t="s">
        <v>720</v>
      </c>
      <c r="E266" s="4">
        <v>806134838522</v>
      </c>
      <c r="F266" t="s">
        <v>93</v>
      </c>
      <c r="G266" s="4">
        <v>87</v>
      </c>
      <c r="H266" s="4">
        <v>174</v>
      </c>
      <c r="I266" t="s">
        <v>94</v>
      </c>
      <c r="J266" t="s">
        <v>721</v>
      </c>
      <c r="K266" t="s">
        <v>96</v>
      </c>
      <c r="L266" t="s">
        <v>97</v>
      </c>
      <c r="M266" t="s">
        <v>98</v>
      </c>
      <c r="N266" t="s">
        <v>465</v>
      </c>
      <c r="O266" t="s">
        <v>100</v>
      </c>
      <c r="R266">
        <v>0</v>
      </c>
      <c r="S266">
        <v>8.5</v>
      </c>
      <c r="T266">
        <v>10.5</v>
      </c>
      <c r="U266">
        <v>0</v>
      </c>
      <c r="V266">
        <v>0</v>
      </c>
      <c r="W266">
        <v>0</v>
      </c>
      <c r="X266">
        <v>9</v>
      </c>
      <c r="Y266">
        <v>2</v>
      </c>
      <c r="Z266">
        <v>1</v>
      </c>
      <c r="AA266">
        <v>60</v>
      </c>
      <c r="AB266" t="s">
        <v>182</v>
      </c>
      <c r="AD266" t="s">
        <v>182</v>
      </c>
      <c r="AE266" t="s">
        <v>182</v>
      </c>
      <c r="AF266" t="s">
        <v>111</v>
      </c>
      <c r="AG266" t="s">
        <v>105</v>
      </c>
      <c r="AH266">
        <v>13</v>
      </c>
      <c r="AI266">
        <v>12</v>
      </c>
      <c r="AJ266">
        <v>12</v>
      </c>
      <c r="AK266">
        <v>4</v>
      </c>
      <c r="AL266">
        <v>0</v>
      </c>
      <c r="AM266">
        <v>0</v>
      </c>
      <c r="AN266">
        <v>0</v>
      </c>
      <c r="AO266">
        <v>0</v>
      </c>
      <c r="AP266" t="s">
        <v>106</v>
      </c>
      <c r="AQ266" t="s">
        <v>107</v>
      </c>
      <c r="AR266" t="s">
        <v>108</v>
      </c>
      <c r="AS266" t="s">
        <v>109</v>
      </c>
      <c r="AT266" t="s">
        <v>110</v>
      </c>
      <c r="AU266" t="s">
        <v>111</v>
      </c>
      <c r="AV266" t="s">
        <v>112</v>
      </c>
      <c r="AW266" t="s">
        <v>112</v>
      </c>
      <c r="AX266" t="s">
        <v>104</v>
      </c>
      <c r="AY266">
        <v>0</v>
      </c>
      <c r="AZ266">
        <v>0</v>
      </c>
      <c r="BA266">
        <v>4.75</v>
      </c>
      <c r="BC266">
        <v>0</v>
      </c>
      <c r="BD266">
        <v>10</v>
      </c>
      <c r="BI266" t="s">
        <v>112</v>
      </c>
      <c r="BJ266" t="s">
        <v>111</v>
      </c>
      <c r="BK266" t="s">
        <v>466</v>
      </c>
      <c r="BL266" t="str">
        <f>"https://www.hvlgroup.com/Products/Specs/"&amp;"H139101-PN/BK"</f>
        <v>https://www.hvlgroup.com/Products/Specs/H139101-PN/BK</v>
      </c>
      <c r="BM266" t="s">
        <v>722</v>
      </c>
      <c r="BN266" t="str">
        <f>"https://www.hvlgroup.com/Product/"&amp;"H139101-PN/BK"</f>
        <v>https://www.hvlgroup.com/Product/H139101-PN/BK</v>
      </c>
      <c r="BO266" t="s">
        <v>104</v>
      </c>
      <c r="BP266" t="s">
        <v>104</v>
      </c>
      <c r="BQ266" t="s">
        <v>633</v>
      </c>
      <c r="BR266" t="s">
        <v>116</v>
      </c>
      <c r="BS266" t="s">
        <v>116</v>
      </c>
      <c r="BT266">
        <v>0</v>
      </c>
      <c r="BV266" s="1">
        <v>42887</v>
      </c>
      <c r="BW266">
        <v>0</v>
      </c>
      <c r="BX266">
        <v>0</v>
      </c>
      <c r="BY266" t="s">
        <v>104</v>
      </c>
      <c r="BZ266">
        <v>0</v>
      </c>
      <c r="CA266">
        <v>0</v>
      </c>
      <c r="CB266">
        <v>0</v>
      </c>
      <c r="CC266">
        <v>0</v>
      </c>
      <c r="CD266">
        <v>1</v>
      </c>
      <c r="CE266">
        <v>117</v>
      </c>
      <c r="CF266" t="s">
        <v>90</v>
      </c>
      <c r="CI266" t="s">
        <v>111</v>
      </c>
      <c r="CJ266" t="s">
        <v>118</v>
      </c>
      <c r="CK266" t="s">
        <v>111</v>
      </c>
      <c r="CL266" t="s">
        <v>119</v>
      </c>
      <c r="CM266" t="s">
        <v>104</v>
      </c>
    </row>
    <row r="267" spans="1:91" x14ac:dyDescent="0.25">
      <c r="A267" t="s">
        <v>89</v>
      </c>
      <c r="B267" t="s">
        <v>90</v>
      </c>
      <c r="C267" t="s">
        <v>725</v>
      </c>
      <c r="D267" t="s">
        <v>720</v>
      </c>
      <c r="E267" s="4">
        <v>806134838539</v>
      </c>
      <c r="F267" t="s">
        <v>93</v>
      </c>
      <c r="G267" s="4">
        <v>87</v>
      </c>
      <c r="I267" t="s">
        <v>94</v>
      </c>
      <c r="J267" t="s">
        <v>721</v>
      </c>
      <c r="K267" t="s">
        <v>96</v>
      </c>
      <c r="L267" t="s">
        <v>97</v>
      </c>
      <c r="M267" t="s">
        <v>98</v>
      </c>
      <c r="N267" t="s">
        <v>699</v>
      </c>
      <c r="O267" t="s">
        <v>100</v>
      </c>
      <c r="R267">
        <v>0</v>
      </c>
      <c r="S267">
        <v>8.5</v>
      </c>
      <c r="T267">
        <v>10.5</v>
      </c>
      <c r="U267">
        <v>0</v>
      </c>
      <c r="V267">
        <v>0</v>
      </c>
      <c r="W267">
        <v>0</v>
      </c>
      <c r="X267">
        <v>9</v>
      </c>
      <c r="Y267">
        <v>2</v>
      </c>
      <c r="Z267">
        <v>1</v>
      </c>
      <c r="AA267">
        <v>60</v>
      </c>
      <c r="AB267" t="s">
        <v>182</v>
      </c>
      <c r="AD267" t="s">
        <v>182</v>
      </c>
      <c r="AE267" t="s">
        <v>182</v>
      </c>
      <c r="AF267" t="s">
        <v>111</v>
      </c>
      <c r="AG267" t="s">
        <v>105</v>
      </c>
      <c r="AH267">
        <v>13</v>
      </c>
      <c r="AI267">
        <v>12</v>
      </c>
      <c r="AJ267">
        <v>12</v>
      </c>
      <c r="AK267">
        <v>4</v>
      </c>
      <c r="AL267">
        <v>0</v>
      </c>
      <c r="AM267">
        <v>0</v>
      </c>
      <c r="AN267">
        <v>0</v>
      </c>
      <c r="AO267">
        <v>0</v>
      </c>
      <c r="AP267" t="s">
        <v>106</v>
      </c>
      <c r="AQ267" t="s">
        <v>107</v>
      </c>
      <c r="AR267" t="s">
        <v>108</v>
      </c>
      <c r="AS267" t="s">
        <v>109</v>
      </c>
      <c r="AT267" t="s">
        <v>110</v>
      </c>
      <c r="AU267" t="s">
        <v>111</v>
      </c>
      <c r="AV267" t="s">
        <v>112</v>
      </c>
      <c r="AW267" t="s">
        <v>112</v>
      </c>
      <c r="AX267" t="s">
        <v>104</v>
      </c>
      <c r="AY267">
        <v>0</v>
      </c>
      <c r="AZ267">
        <v>0</v>
      </c>
      <c r="BA267">
        <v>4.75</v>
      </c>
      <c r="BC267">
        <v>0</v>
      </c>
      <c r="BD267">
        <v>10</v>
      </c>
      <c r="BI267" t="s">
        <v>112</v>
      </c>
      <c r="BJ267" t="s">
        <v>111</v>
      </c>
      <c r="BK267" t="s">
        <v>700</v>
      </c>
      <c r="BL267" t="str">
        <f>"https://www.hvlgroup.com/Products/Specs/"&amp;"H139101-PN/WH"</f>
        <v>https://www.hvlgroup.com/Products/Specs/H139101-PN/WH</v>
      </c>
      <c r="BM267" t="s">
        <v>722</v>
      </c>
      <c r="BN267" t="str">
        <f>"https://www.hvlgroup.com/Product/"&amp;"H139101-PN/WH"</f>
        <v>https://www.hvlgroup.com/Product/H139101-PN/WH</v>
      </c>
      <c r="BO267" t="s">
        <v>104</v>
      </c>
      <c r="BP267" t="s">
        <v>104</v>
      </c>
      <c r="BQ267" t="s">
        <v>633</v>
      </c>
      <c r="BR267" t="s">
        <v>116</v>
      </c>
      <c r="BS267" t="s">
        <v>116</v>
      </c>
      <c r="BT267">
        <v>0</v>
      </c>
      <c r="BV267" s="1">
        <v>42887</v>
      </c>
      <c r="BW267">
        <v>0</v>
      </c>
      <c r="BX267">
        <v>0</v>
      </c>
      <c r="BY267" t="s">
        <v>104</v>
      </c>
      <c r="BZ267">
        <v>0</v>
      </c>
      <c r="CA267">
        <v>0</v>
      </c>
      <c r="CB267">
        <v>0</v>
      </c>
      <c r="CC267">
        <v>0</v>
      </c>
      <c r="CD267">
        <v>1</v>
      </c>
      <c r="CE267">
        <v>117</v>
      </c>
      <c r="CF267" t="s">
        <v>90</v>
      </c>
      <c r="CG267" s="1">
        <v>43709</v>
      </c>
      <c r="CI267" t="s">
        <v>111</v>
      </c>
      <c r="CJ267" t="s">
        <v>118</v>
      </c>
      <c r="CK267" t="s">
        <v>111</v>
      </c>
      <c r="CL267" t="s">
        <v>119</v>
      </c>
      <c r="CM267" t="s">
        <v>104</v>
      </c>
    </row>
    <row r="268" spans="1:91" x14ac:dyDescent="0.25">
      <c r="A268" t="s">
        <v>89</v>
      </c>
      <c r="B268" t="s">
        <v>90</v>
      </c>
      <c r="C268" t="s">
        <v>726</v>
      </c>
      <c r="D268" t="s">
        <v>727</v>
      </c>
      <c r="E268" s="4">
        <v>806134838546</v>
      </c>
      <c r="F268" t="s">
        <v>187</v>
      </c>
      <c r="G268" s="4">
        <v>115</v>
      </c>
      <c r="H268" s="4">
        <v>230</v>
      </c>
      <c r="I268" t="s">
        <v>135</v>
      </c>
      <c r="J268" t="s">
        <v>721</v>
      </c>
      <c r="K268" t="s">
        <v>96</v>
      </c>
      <c r="L268" t="s">
        <v>97</v>
      </c>
      <c r="M268" t="s">
        <v>98</v>
      </c>
      <c r="N268" t="s">
        <v>460</v>
      </c>
      <c r="O268" t="s">
        <v>100</v>
      </c>
      <c r="R268">
        <v>0</v>
      </c>
      <c r="S268">
        <v>0</v>
      </c>
      <c r="T268">
        <v>9</v>
      </c>
      <c r="U268">
        <v>11</v>
      </c>
      <c r="V268">
        <v>118</v>
      </c>
      <c r="W268">
        <v>12.5</v>
      </c>
      <c r="X268">
        <v>0</v>
      </c>
      <c r="Y268">
        <v>5</v>
      </c>
      <c r="Z268">
        <v>1</v>
      </c>
      <c r="AA268">
        <v>60</v>
      </c>
      <c r="AB268" t="s">
        <v>163</v>
      </c>
      <c r="AD268" t="s">
        <v>163</v>
      </c>
      <c r="AE268" t="s">
        <v>163</v>
      </c>
      <c r="AF268" t="s">
        <v>111</v>
      </c>
      <c r="AG268" t="s">
        <v>105</v>
      </c>
      <c r="AH268">
        <v>17</v>
      </c>
      <c r="AI268">
        <v>16</v>
      </c>
      <c r="AJ268">
        <v>16</v>
      </c>
      <c r="AK268">
        <v>7</v>
      </c>
      <c r="AL268">
        <v>0</v>
      </c>
      <c r="AM268">
        <v>0</v>
      </c>
      <c r="AN268">
        <v>0</v>
      </c>
      <c r="AO268">
        <v>0</v>
      </c>
      <c r="AP268" t="s">
        <v>106</v>
      </c>
      <c r="AQ268" t="s">
        <v>107</v>
      </c>
      <c r="AR268" t="s">
        <v>108</v>
      </c>
      <c r="AS268" t="s">
        <v>109</v>
      </c>
      <c r="AT268" t="s">
        <v>110</v>
      </c>
      <c r="AU268" t="s">
        <v>104</v>
      </c>
      <c r="AX268" t="s">
        <v>104</v>
      </c>
      <c r="AY268">
        <v>0</v>
      </c>
      <c r="AZ268">
        <v>0</v>
      </c>
      <c r="BA268">
        <v>4.5</v>
      </c>
      <c r="BC268">
        <v>0</v>
      </c>
      <c r="BD268">
        <v>122</v>
      </c>
      <c r="BE268" t="s">
        <v>136</v>
      </c>
      <c r="BI268" t="s">
        <v>112</v>
      </c>
      <c r="BJ268" t="s">
        <v>111</v>
      </c>
      <c r="BK268" t="s">
        <v>461</v>
      </c>
      <c r="BL268" t="str">
        <f>"https://www.hvlgroup.com/Products/Specs/"&amp;"H139701L-AGB/BK"</f>
        <v>https://www.hvlgroup.com/Products/Specs/H139701L-AGB/BK</v>
      </c>
      <c r="BM268" t="s">
        <v>728</v>
      </c>
      <c r="BN268" t="str">
        <f>"https://www.hvlgroup.com/Product/"&amp;"H139701L-AGB/BK"</f>
        <v>https://www.hvlgroup.com/Product/H139701L-AGB/BK</v>
      </c>
      <c r="BO268" t="s">
        <v>104</v>
      </c>
      <c r="BP268" t="s">
        <v>104</v>
      </c>
      <c r="BQ268" t="s">
        <v>633</v>
      </c>
      <c r="BR268" t="s">
        <v>116</v>
      </c>
      <c r="BS268" t="s">
        <v>116</v>
      </c>
      <c r="BT268">
        <v>0</v>
      </c>
      <c r="BV268" s="1">
        <v>42887</v>
      </c>
      <c r="BW268">
        <v>118</v>
      </c>
      <c r="BX268">
        <v>11</v>
      </c>
      <c r="BY268" t="s">
        <v>104</v>
      </c>
      <c r="BZ268">
        <v>0</v>
      </c>
      <c r="CA268">
        <v>0</v>
      </c>
      <c r="CB268">
        <v>0</v>
      </c>
      <c r="CC268">
        <v>0</v>
      </c>
      <c r="CD268">
        <v>1</v>
      </c>
      <c r="CE268">
        <v>69</v>
      </c>
      <c r="CF268" t="s">
        <v>90</v>
      </c>
      <c r="CI268" t="s">
        <v>111</v>
      </c>
      <c r="CJ268" t="s">
        <v>118</v>
      </c>
      <c r="CK268" t="s">
        <v>111</v>
      </c>
      <c r="CL268" t="s">
        <v>119</v>
      </c>
      <c r="CM268" t="s">
        <v>104</v>
      </c>
    </row>
    <row r="269" spans="1:91" x14ac:dyDescent="0.25">
      <c r="A269" t="s">
        <v>89</v>
      </c>
      <c r="B269" t="s">
        <v>90</v>
      </c>
      <c r="C269" t="s">
        <v>729</v>
      </c>
      <c r="D269" t="s">
        <v>727</v>
      </c>
      <c r="E269" s="4">
        <v>806134838553</v>
      </c>
      <c r="F269" t="s">
        <v>187</v>
      </c>
      <c r="G269" s="4">
        <v>115</v>
      </c>
      <c r="H269" s="4">
        <v>230</v>
      </c>
      <c r="I269" t="s">
        <v>135</v>
      </c>
      <c r="J269" t="s">
        <v>721</v>
      </c>
      <c r="K269" t="s">
        <v>96</v>
      </c>
      <c r="L269" t="s">
        <v>97</v>
      </c>
      <c r="M269" t="s">
        <v>98</v>
      </c>
      <c r="N269" t="s">
        <v>695</v>
      </c>
      <c r="O269" t="s">
        <v>100</v>
      </c>
      <c r="R269">
        <v>0</v>
      </c>
      <c r="S269">
        <v>0</v>
      </c>
      <c r="T269">
        <v>9</v>
      </c>
      <c r="U269">
        <v>11</v>
      </c>
      <c r="V269">
        <v>118</v>
      </c>
      <c r="W269">
        <v>12.5</v>
      </c>
      <c r="X269">
        <v>0</v>
      </c>
      <c r="Y269">
        <v>5</v>
      </c>
      <c r="Z269">
        <v>1</v>
      </c>
      <c r="AA269">
        <v>60</v>
      </c>
      <c r="AB269" t="s">
        <v>163</v>
      </c>
      <c r="AD269" t="s">
        <v>163</v>
      </c>
      <c r="AE269" t="s">
        <v>163</v>
      </c>
      <c r="AF269" t="s">
        <v>111</v>
      </c>
      <c r="AG269" t="s">
        <v>105</v>
      </c>
      <c r="AH269">
        <v>17</v>
      </c>
      <c r="AI269">
        <v>16</v>
      </c>
      <c r="AJ269">
        <v>16</v>
      </c>
      <c r="AK269">
        <v>7</v>
      </c>
      <c r="AL269">
        <v>0</v>
      </c>
      <c r="AM269">
        <v>0</v>
      </c>
      <c r="AN269">
        <v>0</v>
      </c>
      <c r="AO269">
        <v>0</v>
      </c>
      <c r="AP269" t="s">
        <v>106</v>
      </c>
      <c r="AQ269" t="s">
        <v>107</v>
      </c>
      <c r="AR269" t="s">
        <v>108</v>
      </c>
      <c r="AS269" t="s">
        <v>109</v>
      </c>
      <c r="AT269" t="s">
        <v>110</v>
      </c>
      <c r="AU269" t="s">
        <v>104</v>
      </c>
      <c r="AX269" t="s">
        <v>104</v>
      </c>
      <c r="AY269">
        <v>0</v>
      </c>
      <c r="AZ269">
        <v>0</v>
      </c>
      <c r="BA269">
        <v>4.5</v>
      </c>
      <c r="BC269">
        <v>0</v>
      </c>
      <c r="BD269">
        <v>122</v>
      </c>
      <c r="BE269" t="s">
        <v>136</v>
      </c>
      <c r="BI269" t="s">
        <v>112</v>
      </c>
      <c r="BJ269" t="s">
        <v>111</v>
      </c>
      <c r="BK269" t="s">
        <v>696</v>
      </c>
      <c r="BL269" t="str">
        <f>"https://www.hvlgroup.com/Products/Specs/"&amp;"H139701L-AGB/WH"</f>
        <v>https://www.hvlgroup.com/Products/Specs/H139701L-AGB/WH</v>
      </c>
      <c r="BM269" t="s">
        <v>728</v>
      </c>
      <c r="BN269" t="str">
        <f>"https://www.hvlgroup.com/Product/"&amp;"H139701L-AGB/WH"</f>
        <v>https://www.hvlgroup.com/Product/H139701L-AGB/WH</v>
      </c>
      <c r="BO269" t="s">
        <v>104</v>
      </c>
      <c r="BP269" t="s">
        <v>104</v>
      </c>
      <c r="BQ269" t="s">
        <v>633</v>
      </c>
      <c r="BR269" t="s">
        <v>116</v>
      </c>
      <c r="BS269" t="s">
        <v>116</v>
      </c>
      <c r="BT269">
        <v>0</v>
      </c>
      <c r="BV269" s="1">
        <v>42887</v>
      </c>
      <c r="BW269">
        <v>118</v>
      </c>
      <c r="BX269">
        <v>11</v>
      </c>
      <c r="BY269" t="s">
        <v>104</v>
      </c>
      <c r="BZ269">
        <v>0</v>
      </c>
      <c r="CA269">
        <v>0</v>
      </c>
      <c r="CB269">
        <v>0</v>
      </c>
      <c r="CC269">
        <v>0</v>
      </c>
      <c r="CD269">
        <v>1</v>
      </c>
      <c r="CE269">
        <v>69</v>
      </c>
      <c r="CF269" t="s">
        <v>90</v>
      </c>
      <c r="CI269" t="s">
        <v>111</v>
      </c>
      <c r="CJ269" t="s">
        <v>118</v>
      </c>
      <c r="CK269" t="s">
        <v>111</v>
      </c>
      <c r="CL269" t="s">
        <v>119</v>
      </c>
      <c r="CM269" t="s">
        <v>104</v>
      </c>
    </row>
    <row r="270" spans="1:91" x14ac:dyDescent="0.25">
      <c r="A270" t="s">
        <v>89</v>
      </c>
      <c r="B270" t="s">
        <v>90</v>
      </c>
      <c r="C270" t="s">
        <v>730</v>
      </c>
      <c r="D270" t="s">
        <v>727</v>
      </c>
      <c r="E270" s="4">
        <v>806134838560</v>
      </c>
      <c r="F270" t="s">
        <v>187</v>
      </c>
      <c r="G270" s="4">
        <v>115</v>
      </c>
      <c r="H270" s="4">
        <v>230</v>
      </c>
      <c r="I270" t="s">
        <v>135</v>
      </c>
      <c r="J270" t="s">
        <v>721</v>
      </c>
      <c r="K270" t="s">
        <v>96</v>
      </c>
      <c r="L270" t="s">
        <v>97</v>
      </c>
      <c r="M270" t="s">
        <v>98</v>
      </c>
      <c r="N270" t="s">
        <v>465</v>
      </c>
      <c r="O270" t="s">
        <v>100</v>
      </c>
      <c r="R270">
        <v>0</v>
      </c>
      <c r="S270">
        <v>0</v>
      </c>
      <c r="T270">
        <v>9</v>
      </c>
      <c r="U270">
        <v>11</v>
      </c>
      <c r="V270">
        <v>118</v>
      </c>
      <c r="W270">
        <v>12.5</v>
      </c>
      <c r="X270">
        <v>0</v>
      </c>
      <c r="Y270">
        <v>5</v>
      </c>
      <c r="Z270">
        <v>1</v>
      </c>
      <c r="AA270">
        <v>60</v>
      </c>
      <c r="AB270" t="s">
        <v>163</v>
      </c>
      <c r="AD270" t="s">
        <v>163</v>
      </c>
      <c r="AE270" t="s">
        <v>163</v>
      </c>
      <c r="AF270" t="s">
        <v>111</v>
      </c>
      <c r="AG270" t="s">
        <v>105</v>
      </c>
      <c r="AH270">
        <v>17</v>
      </c>
      <c r="AI270">
        <v>16</v>
      </c>
      <c r="AJ270">
        <v>16</v>
      </c>
      <c r="AK270">
        <v>7</v>
      </c>
      <c r="AL270">
        <v>0</v>
      </c>
      <c r="AM270">
        <v>0</v>
      </c>
      <c r="AN270">
        <v>0</v>
      </c>
      <c r="AO270">
        <v>0</v>
      </c>
      <c r="AP270" t="s">
        <v>106</v>
      </c>
      <c r="AQ270" t="s">
        <v>107</v>
      </c>
      <c r="AR270" t="s">
        <v>108</v>
      </c>
      <c r="AS270" t="s">
        <v>109</v>
      </c>
      <c r="AT270" t="s">
        <v>110</v>
      </c>
      <c r="AU270" t="s">
        <v>104</v>
      </c>
      <c r="AX270" t="s">
        <v>104</v>
      </c>
      <c r="AY270">
        <v>0</v>
      </c>
      <c r="AZ270">
        <v>0</v>
      </c>
      <c r="BA270">
        <v>4.5</v>
      </c>
      <c r="BC270">
        <v>0</v>
      </c>
      <c r="BD270">
        <v>122</v>
      </c>
      <c r="BE270" t="s">
        <v>136</v>
      </c>
      <c r="BI270" t="s">
        <v>112</v>
      </c>
      <c r="BJ270" t="s">
        <v>111</v>
      </c>
      <c r="BK270" t="s">
        <v>466</v>
      </c>
      <c r="BL270" t="str">
        <f>"https://www.hvlgroup.com/Products/Specs/"&amp;"H139701L-PN/BK"</f>
        <v>https://www.hvlgroup.com/Products/Specs/H139701L-PN/BK</v>
      </c>
      <c r="BM270" t="s">
        <v>728</v>
      </c>
      <c r="BN270" t="str">
        <f>"https://www.hvlgroup.com/Product/"&amp;"H139701L-PN/BK"</f>
        <v>https://www.hvlgroup.com/Product/H139701L-PN/BK</v>
      </c>
      <c r="BO270" t="s">
        <v>104</v>
      </c>
      <c r="BP270" t="s">
        <v>104</v>
      </c>
      <c r="BQ270" t="s">
        <v>633</v>
      </c>
      <c r="BR270" t="s">
        <v>116</v>
      </c>
      <c r="BS270" t="s">
        <v>116</v>
      </c>
      <c r="BT270">
        <v>0</v>
      </c>
      <c r="BV270" s="1">
        <v>42887</v>
      </c>
      <c r="BW270">
        <v>118</v>
      </c>
      <c r="BX270">
        <v>11</v>
      </c>
      <c r="BY270" t="s">
        <v>104</v>
      </c>
      <c r="BZ270">
        <v>0</v>
      </c>
      <c r="CA270">
        <v>0</v>
      </c>
      <c r="CB270">
        <v>0</v>
      </c>
      <c r="CC270">
        <v>0</v>
      </c>
      <c r="CD270">
        <v>1</v>
      </c>
      <c r="CE270">
        <v>69</v>
      </c>
      <c r="CF270" t="s">
        <v>90</v>
      </c>
      <c r="CI270" t="s">
        <v>111</v>
      </c>
      <c r="CJ270" t="s">
        <v>118</v>
      </c>
      <c r="CK270" t="s">
        <v>111</v>
      </c>
      <c r="CL270" t="s">
        <v>119</v>
      </c>
      <c r="CM270" t="s">
        <v>104</v>
      </c>
    </row>
    <row r="271" spans="1:91" x14ac:dyDescent="0.25">
      <c r="A271" t="s">
        <v>89</v>
      </c>
      <c r="B271" t="s">
        <v>90</v>
      </c>
      <c r="C271" t="s">
        <v>731</v>
      </c>
      <c r="D271" t="s">
        <v>727</v>
      </c>
      <c r="E271" s="4">
        <v>806134838577</v>
      </c>
      <c r="F271" t="s">
        <v>187</v>
      </c>
      <c r="G271" s="4">
        <v>115</v>
      </c>
      <c r="I271" t="s">
        <v>135</v>
      </c>
      <c r="J271" t="s">
        <v>721</v>
      </c>
      <c r="K271" t="s">
        <v>96</v>
      </c>
      <c r="L271" t="s">
        <v>97</v>
      </c>
      <c r="M271" t="s">
        <v>98</v>
      </c>
      <c r="N271" t="s">
        <v>699</v>
      </c>
      <c r="O271" t="s">
        <v>100</v>
      </c>
      <c r="R271">
        <v>0</v>
      </c>
      <c r="S271">
        <v>0</v>
      </c>
      <c r="T271">
        <v>9</v>
      </c>
      <c r="U271">
        <v>11</v>
      </c>
      <c r="V271">
        <v>118</v>
      </c>
      <c r="W271">
        <v>12.5</v>
      </c>
      <c r="X271">
        <v>0</v>
      </c>
      <c r="Y271">
        <v>5</v>
      </c>
      <c r="Z271">
        <v>1</v>
      </c>
      <c r="AA271">
        <v>60</v>
      </c>
      <c r="AB271" t="s">
        <v>163</v>
      </c>
      <c r="AD271" t="s">
        <v>163</v>
      </c>
      <c r="AE271" t="s">
        <v>163</v>
      </c>
      <c r="AF271" t="s">
        <v>111</v>
      </c>
      <c r="AG271" t="s">
        <v>105</v>
      </c>
      <c r="AH271">
        <v>16</v>
      </c>
      <c r="AI271">
        <v>16</v>
      </c>
      <c r="AJ271">
        <v>16</v>
      </c>
      <c r="AK271">
        <v>7</v>
      </c>
      <c r="AL271">
        <v>0</v>
      </c>
      <c r="AM271">
        <v>0</v>
      </c>
      <c r="AN271">
        <v>0</v>
      </c>
      <c r="AO271">
        <v>0</v>
      </c>
      <c r="AP271" t="s">
        <v>106</v>
      </c>
      <c r="AQ271" t="s">
        <v>107</v>
      </c>
      <c r="AR271" t="s">
        <v>108</v>
      </c>
      <c r="AS271" t="s">
        <v>109</v>
      </c>
      <c r="AT271" t="s">
        <v>110</v>
      </c>
      <c r="AU271" t="s">
        <v>104</v>
      </c>
      <c r="AX271" t="s">
        <v>104</v>
      </c>
      <c r="AY271">
        <v>0</v>
      </c>
      <c r="AZ271">
        <v>0</v>
      </c>
      <c r="BA271">
        <v>4.5</v>
      </c>
      <c r="BC271">
        <v>0</v>
      </c>
      <c r="BD271">
        <v>122</v>
      </c>
      <c r="BE271" t="s">
        <v>136</v>
      </c>
      <c r="BI271" t="s">
        <v>112</v>
      </c>
      <c r="BJ271" t="s">
        <v>111</v>
      </c>
      <c r="BK271" t="s">
        <v>700</v>
      </c>
      <c r="BL271" t="str">
        <f>"https://www.hvlgroup.com/Products/Specs/"&amp;"H139701L-PN/WH"</f>
        <v>https://www.hvlgroup.com/Products/Specs/H139701L-PN/WH</v>
      </c>
      <c r="BM271" t="s">
        <v>728</v>
      </c>
      <c r="BN271" t="str">
        <f>"https://www.hvlgroup.com/Product/"&amp;"H139701L-PN/WH"</f>
        <v>https://www.hvlgroup.com/Product/H139701L-PN/WH</v>
      </c>
      <c r="BO271" t="s">
        <v>104</v>
      </c>
      <c r="BP271" t="s">
        <v>104</v>
      </c>
      <c r="BQ271" t="s">
        <v>633</v>
      </c>
      <c r="BR271" t="s">
        <v>116</v>
      </c>
      <c r="BS271" t="s">
        <v>116</v>
      </c>
      <c r="BT271">
        <v>0</v>
      </c>
      <c r="BV271" s="1">
        <v>42887</v>
      </c>
      <c r="BW271">
        <v>118</v>
      </c>
      <c r="BX271">
        <v>11</v>
      </c>
      <c r="BY271" t="s">
        <v>104</v>
      </c>
      <c r="BZ271">
        <v>0</v>
      </c>
      <c r="CA271">
        <v>0</v>
      </c>
      <c r="CB271">
        <v>0</v>
      </c>
      <c r="CC271">
        <v>0</v>
      </c>
      <c r="CD271">
        <v>1</v>
      </c>
      <c r="CE271">
        <v>69</v>
      </c>
      <c r="CF271" t="s">
        <v>90</v>
      </c>
      <c r="CG271" s="1">
        <v>43709</v>
      </c>
      <c r="CI271" t="s">
        <v>111</v>
      </c>
      <c r="CJ271" t="s">
        <v>118</v>
      </c>
      <c r="CK271" t="s">
        <v>111</v>
      </c>
      <c r="CL271" t="s">
        <v>119</v>
      </c>
      <c r="CM271" t="s">
        <v>104</v>
      </c>
    </row>
    <row r="272" spans="1:91" x14ac:dyDescent="0.25">
      <c r="A272" t="s">
        <v>89</v>
      </c>
      <c r="B272" t="s">
        <v>90</v>
      </c>
      <c r="C272" t="s">
        <v>732</v>
      </c>
      <c r="D272" t="s">
        <v>733</v>
      </c>
      <c r="E272" s="4">
        <v>806134838584</v>
      </c>
      <c r="F272" t="s">
        <v>192</v>
      </c>
      <c r="G272" s="4">
        <v>96</v>
      </c>
      <c r="H272" s="4">
        <v>192</v>
      </c>
      <c r="I272" t="s">
        <v>135</v>
      </c>
      <c r="J272" t="s">
        <v>721</v>
      </c>
      <c r="K272" t="s">
        <v>96</v>
      </c>
      <c r="L272" t="s">
        <v>97</v>
      </c>
      <c r="M272" t="s">
        <v>98</v>
      </c>
      <c r="N272" t="s">
        <v>460</v>
      </c>
      <c r="O272" t="s">
        <v>100</v>
      </c>
      <c r="R272">
        <v>0</v>
      </c>
      <c r="S272">
        <v>0</v>
      </c>
      <c r="T272">
        <v>7</v>
      </c>
      <c r="U272">
        <v>10.5</v>
      </c>
      <c r="V272">
        <v>118</v>
      </c>
      <c r="W272">
        <v>8</v>
      </c>
      <c r="X272">
        <v>0</v>
      </c>
      <c r="Y272">
        <v>2</v>
      </c>
      <c r="Z272">
        <v>1</v>
      </c>
      <c r="AA272">
        <v>60</v>
      </c>
      <c r="AB272" t="s">
        <v>182</v>
      </c>
      <c r="AD272" t="s">
        <v>182</v>
      </c>
      <c r="AE272" t="s">
        <v>182</v>
      </c>
      <c r="AF272" t="s">
        <v>111</v>
      </c>
      <c r="AG272" t="s">
        <v>105</v>
      </c>
      <c r="AH272">
        <v>16</v>
      </c>
      <c r="AI272">
        <v>12</v>
      </c>
      <c r="AJ272">
        <v>12</v>
      </c>
      <c r="AK272">
        <v>5</v>
      </c>
      <c r="AL272">
        <v>0</v>
      </c>
      <c r="AM272">
        <v>0</v>
      </c>
      <c r="AN272">
        <v>0</v>
      </c>
      <c r="AO272">
        <v>0</v>
      </c>
      <c r="AP272" t="s">
        <v>106</v>
      </c>
      <c r="AQ272" t="s">
        <v>107</v>
      </c>
      <c r="AR272" t="s">
        <v>108</v>
      </c>
      <c r="AS272" t="s">
        <v>109</v>
      </c>
      <c r="AT272" t="s">
        <v>110</v>
      </c>
      <c r="AU272" t="s">
        <v>104</v>
      </c>
      <c r="AX272" t="s">
        <v>104</v>
      </c>
      <c r="AY272">
        <v>0</v>
      </c>
      <c r="AZ272">
        <v>0</v>
      </c>
      <c r="BA272">
        <v>4.5</v>
      </c>
      <c r="BC272">
        <v>0</v>
      </c>
      <c r="BD272">
        <v>120</v>
      </c>
      <c r="BE272" t="s">
        <v>136</v>
      </c>
      <c r="BI272" t="s">
        <v>112</v>
      </c>
      <c r="BJ272" t="s">
        <v>111</v>
      </c>
      <c r="BK272" t="s">
        <v>461</v>
      </c>
      <c r="BL272" t="str">
        <f>"https://www.hvlgroup.com/Products/Specs/"&amp;"H139701S-AGB/BK"</f>
        <v>https://www.hvlgroup.com/Products/Specs/H139701S-AGB/BK</v>
      </c>
      <c r="BM272" t="s">
        <v>728</v>
      </c>
      <c r="BN272" t="str">
        <f>"https://www.hvlgroup.com/Product/"&amp;"H139701S-AGB/BK"</f>
        <v>https://www.hvlgroup.com/Product/H139701S-AGB/BK</v>
      </c>
      <c r="BO272" t="s">
        <v>104</v>
      </c>
      <c r="BP272" t="s">
        <v>104</v>
      </c>
      <c r="BQ272" t="s">
        <v>633</v>
      </c>
      <c r="BR272" t="s">
        <v>116</v>
      </c>
      <c r="BS272" t="s">
        <v>116</v>
      </c>
      <c r="BT272">
        <v>0</v>
      </c>
      <c r="BV272" s="1">
        <v>42887</v>
      </c>
      <c r="BW272">
        <v>118</v>
      </c>
      <c r="BX272">
        <v>10.5</v>
      </c>
      <c r="BY272" t="s">
        <v>104</v>
      </c>
      <c r="BZ272">
        <v>0</v>
      </c>
      <c r="CA272">
        <v>0</v>
      </c>
      <c r="CB272">
        <v>0</v>
      </c>
      <c r="CC272">
        <v>0</v>
      </c>
      <c r="CD272">
        <v>1</v>
      </c>
      <c r="CE272">
        <v>68</v>
      </c>
      <c r="CF272" t="s">
        <v>90</v>
      </c>
      <c r="CI272" t="s">
        <v>111</v>
      </c>
      <c r="CJ272" t="s">
        <v>118</v>
      </c>
      <c r="CK272" t="s">
        <v>111</v>
      </c>
      <c r="CL272" t="s">
        <v>119</v>
      </c>
      <c r="CM272" t="s">
        <v>104</v>
      </c>
    </row>
    <row r="273" spans="1:91" x14ac:dyDescent="0.25">
      <c r="A273" t="s">
        <v>89</v>
      </c>
      <c r="B273" t="s">
        <v>90</v>
      </c>
      <c r="C273" t="s">
        <v>734</v>
      </c>
      <c r="D273" t="s">
        <v>733</v>
      </c>
      <c r="E273" s="4">
        <v>806134838591</v>
      </c>
      <c r="F273" t="s">
        <v>192</v>
      </c>
      <c r="G273" s="4">
        <v>96</v>
      </c>
      <c r="H273" s="4">
        <v>192</v>
      </c>
      <c r="I273" t="s">
        <v>135</v>
      </c>
      <c r="J273" t="s">
        <v>721</v>
      </c>
      <c r="K273" t="s">
        <v>96</v>
      </c>
      <c r="L273" t="s">
        <v>97</v>
      </c>
      <c r="M273" t="s">
        <v>98</v>
      </c>
      <c r="N273" t="s">
        <v>695</v>
      </c>
      <c r="O273" t="s">
        <v>100</v>
      </c>
      <c r="R273">
        <v>0</v>
      </c>
      <c r="S273">
        <v>0</v>
      </c>
      <c r="T273">
        <v>7</v>
      </c>
      <c r="U273">
        <v>10.5</v>
      </c>
      <c r="V273">
        <v>118</v>
      </c>
      <c r="W273">
        <v>8</v>
      </c>
      <c r="X273">
        <v>0</v>
      </c>
      <c r="Y273">
        <v>2</v>
      </c>
      <c r="Z273">
        <v>1</v>
      </c>
      <c r="AA273">
        <v>60</v>
      </c>
      <c r="AB273" t="s">
        <v>182</v>
      </c>
      <c r="AD273" t="s">
        <v>182</v>
      </c>
      <c r="AE273" t="s">
        <v>182</v>
      </c>
      <c r="AF273" t="s">
        <v>111</v>
      </c>
      <c r="AG273" t="s">
        <v>105</v>
      </c>
      <c r="AH273">
        <v>16</v>
      </c>
      <c r="AI273">
        <v>12</v>
      </c>
      <c r="AJ273">
        <v>12</v>
      </c>
      <c r="AK273">
        <v>8</v>
      </c>
      <c r="AL273">
        <v>0</v>
      </c>
      <c r="AM273">
        <v>0</v>
      </c>
      <c r="AN273">
        <v>0</v>
      </c>
      <c r="AO273">
        <v>0</v>
      </c>
      <c r="AP273" t="s">
        <v>106</v>
      </c>
      <c r="AQ273" t="s">
        <v>107</v>
      </c>
      <c r="AR273" t="s">
        <v>108</v>
      </c>
      <c r="AS273" t="s">
        <v>109</v>
      </c>
      <c r="AT273" t="s">
        <v>110</v>
      </c>
      <c r="AU273" t="s">
        <v>104</v>
      </c>
      <c r="AX273" t="s">
        <v>104</v>
      </c>
      <c r="AY273">
        <v>0</v>
      </c>
      <c r="AZ273">
        <v>0</v>
      </c>
      <c r="BA273">
        <v>4.5</v>
      </c>
      <c r="BC273">
        <v>0</v>
      </c>
      <c r="BD273">
        <v>120</v>
      </c>
      <c r="BE273" t="s">
        <v>136</v>
      </c>
      <c r="BI273" t="s">
        <v>112</v>
      </c>
      <c r="BJ273" t="s">
        <v>111</v>
      </c>
      <c r="BK273" t="s">
        <v>696</v>
      </c>
      <c r="BL273" t="str">
        <f>"https://www.hvlgroup.com/Products/Specs/"&amp;"H139701S-AGB/WH"</f>
        <v>https://www.hvlgroup.com/Products/Specs/H139701S-AGB/WH</v>
      </c>
      <c r="BM273" t="s">
        <v>728</v>
      </c>
      <c r="BN273" t="str">
        <f>"https://www.hvlgroup.com/Product/"&amp;"H139701S-AGB/WH"</f>
        <v>https://www.hvlgroup.com/Product/H139701S-AGB/WH</v>
      </c>
      <c r="BO273" t="s">
        <v>104</v>
      </c>
      <c r="BP273" t="s">
        <v>104</v>
      </c>
      <c r="BQ273" t="s">
        <v>633</v>
      </c>
      <c r="BR273" t="s">
        <v>116</v>
      </c>
      <c r="BS273" t="s">
        <v>116</v>
      </c>
      <c r="BT273">
        <v>0</v>
      </c>
      <c r="BV273" s="1">
        <v>42887</v>
      </c>
      <c r="BW273">
        <v>118</v>
      </c>
      <c r="BX273">
        <v>10.5</v>
      </c>
      <c r="BY273" t="s">
        <v>104</v>
      </c>
      <c r="BZ273">
        <v>0</v>
      </c>
      <c r="CA273">
        <v>0</v>
      </c>
      <c r="CB273">
        <v>0</v>
      </c>
      <c r="CC273">
        <v>0</v>
      </c>
      <c r="CD273">
        <v>1</v>
      </c>
      <c r="CE273">
        <v>68</v>
      </c>
      <c r="CF273" t="s">
        <v>90</v>
      </c>
      <c r="CI273" t="s">
        <v>111</v>
      </c>
      <c r="CJ273" t="s">
        <v>118</v>
      </c>
      <c r="CK273" t="s">
        <v>111</v>
      </c>
      <c r="CL273" t="s">
        <v>119</v>
      </c>
      <c r="CM273" t="s">
        <v>104</v>
      </c>
    </row>
    <row r="274" spans="1:91" x14ac:dyDescent="0.25">
      <c r="A274" t="s">
        <v>89</v>
      </c>
      <c r="B274" t="s">
        <v>90</v>
      </c>
      <c r="C274" t="s">
        <v>735</v>
      </c>
      <c r="D274" t="s">
        <v>733</v>
      </c>
      <c r="E274" s="4">
        <v>806134838607</v>
      </c>
      <c r="F274" t="s">
        <v>192</v>
      </c>
      <c r="G274" s="4">
        <v>96</v>
      </c>
      <c r="H274" s="4">
        <v>192</v>
      </c>
      <c r="I274" t="s">
        <v>135</v>
      </c>
      <c r="J274" t="s">
        <v>721</v>
      </c>
      <c r="K274" t="s">
        <v>96</v>
      </c>
      <c r="L274" t="s">
        <v>97</v>
      </c>
      <c r="M274" t="s">
        <v>98</v>
      </c>
      <c r="N274" t="s">
        <v>465</v>
      </c>
      <c r="O274" t="s">
        <v>100</v>
      </c>
      <c r="R274">
        <v>0</v>
      </c>
      <c r="S274">
        <v>0</v>
      </c>
      <c r="T274">
        <v>7</v>
      </c>
      <c r="U274">
        <v>10.5</v>
      </c>
      <c r="V274">
        <v>118</v>
      </c>
      <c r="W274">
        <v>8</v>
      </c>
      <c r="X274">
        <v>0</v>
      </c>
      <c r="Y274">
        <v>2</v>
      </c>
      <c r="Z274">
        <v>1</v>
      </c>
      <c r="AA274">
        <v>60</v>
      </c>
      <c r="AB274" t="s">
        <v>182</v>
      </c>
      <c r="AD274" t="s">
        <v>182</v>
      </c>
      <c r="AE274" t="s">
        <v>182</v>
      </c>
      <c r="AF274" t="s">
        <v>111</v>
      </c>
      <c r="AG274" t="s">
        <v>105</v>
      </c>
      <c r="AH274">
        <v>16</v>
      </c>
      <c r="AI274">
        <v>12</v>
      </c>
      <c r="AJ274">
        <v>12</v>
      </c>
      <c r="AK274">
        <v>5</v>
      </c>
      <c r="AL274">
        <v>0</v>
      </c>
      <c r="AM274">
        <v>0</v>
      </c>
      <c r="AN274">
        <v>0</v>
      </c>
      <c r="AO274">
        <v>0</v>
      </c>
      <c r="AP274" t="s">
        <v>106</v>
      </c>
      <c r="AQ274" t="s">
        <v>107</v>
      </c>
      <c r="AR274" t="s">
        <v>108</v>
      </c>
      <c r="AS274" t="s">
        <v>109</v>
      </c>
      <c r="AT274" t="s">
        <v>110</v>
      </c>
      <c r="AU274" t="s">
        <v>104</v>
      </c>
      <c r="AX274" t="s">
        <v>104</v>
      </c>
      <c r="AY274">
        <v>0</v>
      </c>
      <c r="AZ274">
        <v>0</v>
      </c>
      <c r="BA274">
        <v>4.5</v>
      </c>
      <c r="BC274">
        <v>0</v>
      </c>
      <c r="BD274">
        <v>120</v>
      </c>
      <c r="BE274" t="s">
        <v>136</v>
      </c>
      <c r="BI274" t="s">
        <v>112</v>
      </c>
      <c r="BJ274" t="s">
        <v>111</v>
      </c>
      <c r="BK274" t="s">
        <v>466</v>
      </c>
      <c r="BL274" t="str">
        <f>"https://www.hvlgroup.com/Products/Specs/"&amp;"H139701S-PN/BK"</f>
        <v>https://www.hvlgroup.com/Products/Specs/H139701S-PN/BK</v>
      </c>
      <c r="BM274" t="s">
        <v>728</v>
      </c>
      <c r="BN274" t="str">
        <f>"https://www.hvlgroup.com/Product/"&amp;"H139701S-PN/BK"</f>
        <v>https://www.hvlgroup.com/Product/H139701S-PN/BK</v>
      </c>
      <c r="BO274" t="s">
        <v>104</v>
      </c>
      <c r="BP274" t="s">
        <v>104</v>
      </c>
      <c r="BQ274" t="s">
        <v>633</v>
      </c>
      <c r="BR274" t="s">
        <v>116</v>
      </c>
      <c r="BS274" t="s">
        <v>116</v>
      </c>
      <c r="BT274">
        <v>0</v>
      </c>
      <c r="BV274" s="1">
        <v>42887</v>
      </c>
      <c r="BW274">
        <v>118</v>
      </c>
      <c r="BX274">
        <v>10.5</v>
      </c>
      <c r="BY274" t="s">
        <v>104</v>
      </c>
      <c r="BZ274">
        <v>0</v>
      </c>
      <c r="CA274">
        <v>0</v>
      </c>
      <c r="CB274">
        <v>0</v>
      </c>
      <c r="CC274">
        <v>0</v>
      </c>
      <c r="CD274">
        <v>1</v>
      </c>
      <c r="CE274">
        <v>68</v>
      </c>
      <c r="CF274" t="s">
        <v>90</v>
      </c>
      <c r="CI274" t="s">
        <v>111</v>
      </c>
      <c r="CJ274" t="s">
        <v>118</v>
      </c>
      <c r="CK274" t="s">
        <v>111</v>
      </c>
      <c r="CL274" t="s">
        <v>119</v>
      </c>
      <c r="CM274" t="s">
        <v>104</v>
      </c>
    </row>
    <row r="275" spans="1:91" x14ac:dyDescent="0.25">
      <c r="A275" t="s">
        <v>89</v>
      </c>
      <c r="B275" t="s">
        <v>90</v>
      </c>
      <c r="C275" t="s">
        <v>736</v>
      </c>
      <c r="D275" t="s">
        <v>733</v>
      </c>
      <c r="E275" s="4">
        <v>806134838614</v>
      </c>
      <c r="F275" t="s">
        <v>192</v>
      </c>
      <c r="G275" s="4">
        <v>96</v>
      </c>
      <c r="I275" t="s">
        <v>135</v>
      </c>
      <c r="J275" t="s">
        <v>721</v>
      </c>
      <c r="K275" t="s">
        <v>96</v>
      </c>
      <c r="L275" t="s">
        <v>97</v>
      </c>
      <c r="M275" t="s">
        <v>98</v>
      </c>
      <c r="N275" t="s">
        <v>699</v>
      </c>
      <c r="O275" t="s">
        <v>100</v>
      </c>
      <c r="R275">
        <v>0</v>
      </c>
      <c r="S275">
        <v>0</v>
      </c>
      <c r="T275">
        <v>7</v>
      </c>
      <c r="U275">
        <v>10.5</v>
      </c>
      <c r="V275">
        <v>118</v>
      </c>
      <c r="W275">
        <v>8</v>
      </c>
      <c r="X275">
        <v>0</v>
      </c>
      <c r="Y275">
        <v>2</v>
      </c>
      <c r="Z275">
        <v>1</v>
      </c>
      <c r="AA275">
        <v>60</v>
      </c>
      <c r="AB275" t="s">
        <v>182</v>
      </c>
      <c r="AD275" t="s">
        <v>182</v>
      </c>
      <c r="AE275" t="s">
        <v>182</v>
      </c>
      <c r="AF275" t="s">
        <v>111</v>
      </c>
      <c r="AG275" t="s">
        <v>105</v>
      </c>
      <c r="AH275">
        <v>16</v>
      </c>
      <c r="AI275">
        <v>12</v>
      </c>
      <c r="AJ275">
        <v>12</v>
      </c>
      <c r="AK275">
        <v>5</v>
      </c>
      <c r="AL275">
        <v>0</v>
      </c>
      <c r="AM275">
        <v>0</v>
      </c>
      <c r="AN275">
        <v>0</v>
      </c>
      <c r="AO275">
        <v>0</v>
      </c>
      <c r="AP275" t="s">
        <v>106</v>
      </c>
      <c r="AQ275" t="s">
        <v>107</v>
      </c>
      <c r="AR275" t="s">
        <v>108</v>
      </c>
      <c r="AS275" t="s">
        <v>109</v>
      </c>
      <c r="AT275" t="s">
        <v>110</v>
      </c>
      <c r="AU275" t="s">
        <v>104</v>
      </c>
      <c r="AX275" t="s">
        <v>104</v>
      </c>
      <c r="AY275">
        <v>0</v>
      </c>
      <c r="AZ275">
        <v>0</v>
      </c>
      <c r="BA275">
        <v>4.5</v>
      </c>
      <c r="BC275">
        <v>0</v>
      </c>
      <c r="BD275">
        <v>120</v>
      </c>
      <c r="BE275" t="s">
        <v>136</v>
      </c>
      <c r="BI275" t="s">
        <v>112</v>
      </c>
      <c r="BJ275" t="s">
        <v>111</v>
      </c>
      <c r="BK275" t="s">
        <v>700</v>
      </c>
      <c r="BL275" t="str">
        <f>"https://www.hvlgroup.com/Products/Specs/"&amp;"H139701S-PN/WH"</f>
        <v>https://www.hvlgroup.com/Products/Specs/H139701S-PN/WH</v>
      </c>
      <c r="BM275" t="s">
        <v>728</v>
      </c>
      <c r="BN275" t="str">
        <f>"https://www.hvlgroup.com/Product/"&amp;"H139701S-PN/WH"</f>
        <v>https://www.hvlgroup.com/Product/H139701S-PN/WH</v>
      </c>
      <c r="BO275" t="s">
        <v>104</v>
      </c>
      <c r="BP275" t="s">
        <v>104</v>
      </c>
      <c r="BQ275" t="s">
        <v>633</v>
      </c>
      <c r="BR275" t="s">
        <v>116</v>
      </c>
      <c r="BS275" t="s">
        <v>116</v>
      </c>
      <c r="BT275">
        <v>0</v>
      </c>
      <c r="BV275" s="1">
        <v>42887</v>
      </c>
      <c r="BW275">
        <v>118</v>
      </c>
      <c r="BX275">
        <v>10.5</v>
      </c>
      <c r="BY275" t="s">
        <v>104</v>
      </c>
      <c r="BZ275">
        <v>0</v>
      </c>
      <c r="CA275">
        <v>0</v>
      </c>
      <c r="CB275">
        <v>0</v>
      </c>
      <c r="CC275">
        <v>0</v>
      </c>
      <c r="CD275">
        <v>1</v>
      </c>
      <c r="CE275">
        <v>68</v>
      </c>
      <c r="CF275" t="s">
        <v>90</v>
      </c>
      <c r="CG275" s="1">
        <v>43709</v>
      </c>
      <c r="CI275" t="s">
        <v>111</v>
      </c>
      <c r="CJ275" t="s">
        <v>118</v>
      </c>
      <c r="CK275" t="s">
        <v>111</v>
      </c>
      <c r="CL275" t="s">
        <v>119</v>
      </c>
      <c r="CM275" t="s">
        <v>104</v>
      </c>
    </row>
    <row r="276" spans="1:91" x14ac:dyDescent="0.25">
      <c r="A276" t="s">
        <v>89</v>
      </c>
      <c r="B276" t="s">
        <v>90</v>
      </c>
      <c r="C276" t="s">
        <v>737</v>
      </c>
      <c r="D276" t="s">
        <v>738</v>
      </c>
      <c r="E276" s="4">
        <v>806134840273</v>
      </c>
      <c r="F276" t="s">
        <v>324</v>
      </c>
      <c r="G276" s="4">
        <v>81</v>
      </c>
      <c r="H276" s="4">
        <v>162</v>
      </c>
      <c r="I276" t="s">
        <v>325</v>
      </c>
      <c r="J276" t="s">
        <v>739</v>
      </c>
      <c r="K276" t="s">
        <v>96</v>
      </c>
      <c r="L276" t="s">
        <v>97</v>
      </c>
      <c r="M276" t="s">
        <v>98</v>
      </c>
      <c r="N276" t="s">
        <v>460</v>
      </c>
      <c r="O276" t="s">
        <v>100</v>
      </c>
      <c r="P276" t="s">
        <v>101</v>
      </c>
      <c r="Q276" t="s">
        <v>102</v>
      </c>
      <c r="R276">
        <v>0</v>
      </c>
      <c r="S276">
        <v>5</v>
      </c>
      <c r="T276">
        <v>5</v>
      </c>
      <c r="U276">
        <v>0</v>
      </c>
      <c r="V276">
        <v>0</v>
      </c>
      <c r="W276">
        <v>0</v>
      </c>
      <c r="X276">
        <v>5</v>
      </c>
      <c r="Y276">
        <v>2</v>
      </c>
      <c r="Z276">
        <v>1</v>
      </c>
      <c r="AA276">
        <v>4</v>
      </c>
      <c r="AB276" t="s">
        <v>144</v>
      </c>
      <c r="AD276" t="s">
        <v>144</v>
      </c>
      <c r="AE276" t="s">
        <v>144</v>
      </c>
      <c r="AF276" t="s">
        <v>111</v>
      </c>
      <c r="AG276" t="s">
        <v>105</v>
      </c>
      <c r="AH276">
        <v>13</v>
      </c>
      <c r="AI276">
        <v>9</v>
      </c>
      <c r="AJ276">
        <v>8</v>
      </c>
      <c r="AK276">
        <v>4</v>
      </c>
      <c r="AL276">
        <v>0</v>
      </c>
      <c r="AM276">
        <v>0</v>
      </c>
      <c r="AN276">
        <v>0</v>
      </c>
      <c r="AO276">
        <v>0</v>
      </c>
      <c r="AP276" t="s">
        <v>106</v>
      </c>
      <c r="AQ276" t="s">
        <v>107</v>
      </c>
      <c r="AR276" t="s">
        <v>108</v>
      </c>
      <c r="AS276" t="s">
        <v>109</v>
      </c>
      <c r="AT276" t="s">
        <v>110</v>
      </c>
      <c r="AU276" t="s">
        <v>111</v>
      </c>
      <c r="AV276" t="s">
        <v>112</v>
      </c>
      <c r="AW276" t="s">
        <v>112</v>
      </c>
      <c r="AX276" t="s">
        <v>104</v>
      </c>
      <c r="AY276">
        <v>5</v>
      </c>
      <c r="AZ276">
        <v>0</v>
      </c>
      <c r="BA276">
        <v>0</v>
      </c>
      <c r="BC276">
        <v>0</v>
      </c>
      <c r="BD276">
        <v>18</v>
      </c>
      <c r="BI276" t="s">
        <v>145</v>
      </c>
      <c r="BJ276" t="s">
        <v>111</v>
      </c>
      <c r="BK276" t="s">
        <v>461</v>
      </c>
      <c r="BL276" t="str">
        <f>"https://www.hvlgroup.com/Products/Specs/"&amp;"H141301-AGB/BK"</f>
        <v>https://www.hvlgroup.com/Products/Specs/H141301-AGB/BK</v>
      </c>
      <c r="BM276" t="s">
        <v>740</v>
      </c>
      <c r="BN276" t="str">
        <f>"https://www.hvlgroup.com/Product/"&amp;"H141301-AGB/BK"</f>
        <v>https://www.hvlgroup.com/Product/H141301-AGB/BK</v>
      </c>
      <c r="BO276" t="s">
        <v>104</v>
      </c>
      <c r="BP276" t="s">
        <v>104</v>
      </c>
      <c r="BQ276" t="s">
        <v>176</v>
      </c>
      <c r="BR276" t="s">
        <v>116</v>
      </c>
      <c r="BS276" t="s">
        <v>741</v>
      </c>
      <c r="BT276">
        <v>3.25</v>
      </c>
      <c r="BV276" s="1">
        <v>42887</v>
      </c>
      <c r="BW276">
        <v>0</v>
      </c>
      <c r="BX276">
        <v>0</v>
      </c>
      <c r="BY276" t="s">
        <v>104</v>
      </c>
      <c r="BZ276">
        <v>0</v>
      </c>
      <c r="CA276">
        <v>0</v>
      </c>
      <c r="CB276">
        <v>0</v>
      </c>
      <c r="CC276">
        <v>0</v>
      </c>
      <c r="CD276">
        <v>1</v>
      </c>
      <c r="CE276">
        <v>136</v>
      </c>
      <c r="CF276" t="s">
        <v>90</v>
      </c>
      <c r="CI276" t="s">
        <v>111</v>
      </c>
      <c r="CJ276" t="s">
        <v>118</v>
      </c>
      <c r="CK276" t="s">
        <v>111</v>
      </c>
      <c r="CL276" t="s">
        <v>119</v>
      </c>
      <c r="CM276" t="s">
        <v>104</v>
      </c>
    </row>
    <row r="277" spans="1:91" x14ac:dyDescent="0.25">
      <c r="A277" t="s">
        <v>89</v>
      </c>
      <c r="B277" t="s">
        <v>90</v>
      </c>
      <c r="C277" t="s">
        <v>742</v>
      </c>
      <c r="D277" t="s">
        <v>738</v>
      </c>
      <c r="E277" s="4">
        <v>806134840280</v>
      </c>
      <c r="F277" t="s">
        <v>324</v>
      </c>
      <c r="G277" s="4">
        <v>81</v>
      </c>
      <c r="H277" s="4">
        <v>162</v>
      </c>
      <c r="I277" t="s">
        <v>325</v>
      </c>
      <c r="J277" t="s">
        <v>739</v>
      </c>
      <c r="K277" t="s">
        <v>96</v>
      </c>
      <c r="L277" t="s">
        <v>97</v>
      </c>
      <c r="M277" t="s">
        <v>98</v>
      </c>
      <c r="N277" t="s">
        <v>465</v>
      </c>
      <c r="O277" t="s">
        <v>100</v>
      </c>
      <c r="P277" t="s">
        <v>101</v>
      </c>
      <c r="Q277" t="s">
        <v>102</v>
      </c>
      <c r="R277">
        <v>0</v>
      </c>
      <c r="S277">
        <v>5</v>
      </c>
      <c r="T277">
        <v>5</v>
      </c>
      <c r="U277">
        <v>0</v>
      </c>
      <c r="V277">
        <v>0</v>
      </c>
      <c r="W277">
        <v>0</v>
      </c>
      <c r="X277">
        <v>5</v>
      </c>
      <c r="Y277">
        <v>2</v>
      </c>
      <c r="Z277">
        <v>1</v>
      </c>
      <c r="AA277">
        <v>4</v>
      </c>
      <c r="AB277" t="s">
        <v>144</v>
      </c>
      <c r="AD277" t="s">
        <v>144</v>
      </c>
      <c r="AE277" t="s">
        <v>144</v>
      </c>
      <c r="AF277" t="s">
        <v>111</v>
      </c>
      <c r="AG277" t="s">
        <v>105</v>
      </c>
      <c r="AH277">
        <v>13</v>
      </c>
      <c r="AI277">
        <v>9</v>
      </c>
      <c r="AJ277">
        <v>8</v>
      </c>
      <c r="AK277">
        <v>4</v>
      </c>
      <c r="AL277">
        <v>0</v>
      </c>
      <c r="AM277">
        <v>0</v>
      </c>
      <c r="AN277">
        <v>0</v>
      </c>
      <c r="AO277">
        <v>0</v>
      </c>
      <c r="AP277" t="s">
        <v>106</v>
      </c>
      <c r="AQ277" t="s">
        <v>107</v>
      </c>
      <c r="AR277" t="s">
        <v>108</v>
      </c>
      <c r="AS277" t="s">
        <v>109</v>
      </c>
      <c r="AT277" t="s">
        <v>110</v>
      </c>
      <c r="AU277" t="s">
        <v>111</v>
      </c>
      <c r="AV277" t="s">
        <v>112</v>
      </c>
      <c r="AW277" t="s">
        <v>112</v>
      </c>
      <c r="AX277" t="s">
        <v>104</v>
      </c>
      <c r="AY277">
        <v>5</v>
      </c>
      <c r="AZ277">
        <v>0</v>
      </c>
      <c r="BA277">
        <v>0</v>
      </c>
      <c r="BC277">
        <v>0</v>
      </c>
      <c r="BD277">
        <v>18</v>
      </c>
      <c r="BI277" t="s">
        <v>145</v>
      </c>
      <c r="BJ277" t="s">
        <v>111</v>
      </c>
      <c r="BK277" t="s">
        <v>466</v>
      </c>
      <c r="BL277" t="str">
        <f>"https://www.hvlgroup.com/Products/Specs/"&amp;"H141301-PN/BK"</f>
        <v>https://www.hvlgroup.com/Products/Specs/H141301-PN/BK</v>
      </c>
      <c r="BM277" t="s">
        <v>740</v>
      </c>
      <c r="BN277" t="str">
        <f>"https://www.hvlgroup.com/Product/"&amp;"H141301-PN/BK"</f>
        <v>https://www.hvlgroup.com/Product/H141301-PN/BK</v>
      </c>
      <c r="BO277" t="s">
        <v>104</v>
      </c>
      <c r="BP277" t="s">
        <v>104</v>
      </c>
      <c r="BQ277" t="s">
        <v>176</v>
      </c>
      <c r="BR277" t="s">
        <v>116</v>
      </c>
      <c r="BS277" t="s">
        <v>741</v>
      </c>
      <c r="BT277">
        <v>3.25</v>
      </c>
      <c r="BV277" s="1">
        <v>42887</v>
      </c>
      <c r="BW277">
        <v>0</v>
      </c>
      <c r="BX277">
        <v>0</v>
      </c>
      <c r="BY277" t="s">
        <v>104</v>
      </c>
      <c r="BZ277">
        <v>0</v>
      </c>
      <c r="CA277">
        <v>0</v>
      </c>
      <c r="CB277">
        <v>0</v>
      </c>
      <c r="CC277">
        <v>0</v>
      </c>
      <c r="CD277">
        <v>1</v>
      </c>
      <c r="CE277">
        <v>136</v>
      </c>
      <c r="CF277" t="s">
        <v>90</v>
      </c>
      <c r="CI277" t="s">
        <v>111</v>
      </c>
      <c r="CJ277" t="s">
        <v>118</v>
      </c>
      <c r="CK277" t="s">
        <v>111</v>
      </c>
      <c r="CL277" t="s">
        <v>119</v>
      </c>
      <c r="CM277" t="s">
        <v>104</v>
      </c>
    </row>
    <row r="278" spans="1:91" x14ac:dyDescent="0.25">
      <c r="A278" t="s">
        <v>89</v>
      </c>
      <c r="B278" t="s">
        <v>90</v>
      </c>
      <c r="C278" t="s">
        <v>743</v>
      </c>
      <c r="D278" t="s">
        <v>744</v>
      </c>
      <c r="E278" s="4">
        <v>806134840297</v>
      </c>
      <c r="F278" t="s">
        <v>333</v>
      </c>
      <c r="G278" s="4">
        <v>115</v>
      </c>
      <c r="H278" s="4">
        <v>230</v>
      </c>
      <c r="I278" t="s">
        <v>325</v>
      </c>
      <c r="J278" t="s">
        <v>739</v>
      </c>
      <c r="K278" t="s">
        <v>96</v>
      </c>
      <c r="L278" t="s">
        <v>97</v>
      </c>
      <c r="M278" t="s">
        <v>98</v>
      </c>
      <c r="N278" t="s">
        <v>460</v>
      </c>
      <c r="O278" t="s">
        <v>100</v>
      </c>
      <c r="P278" t="s">
        <v>101</v>
      </c>
      <c r="Q278" t="s">
        <v>102</v>
      </c>
      <c r="R278">
        <v>0</v>
      </c>
      <c r="S278">
        <v>10</v>
      </c>
      <c r="T278">
        <v>5</v>
      </c>
      <c r="U278">
        <v>0</v>
      </c>
      <c r="V278">
        <v>0</v>
      </c>
      <c r="W278">
        <v>0</v>
      </c>
      <c r="X278">
        <v>5</v>
      </c>
      <c r="Y278">
        <v>4</v>
      </c>
      <c r="Z278">
        <v>2</v>
      </c>
      <c r="AA278">
        <v>4</v>
      </c>
      <c r="AB278" t="s">
        <v>144</v>
      </c>
      <c r="AD278" t="s">
        <v>144</v>
      </c>
      <c r="AE278" t="s">
        <v>144</v>
      </c>
      <c r="AF278" t="s">
        <v>111</v>
      </c>
      <c r="AG278" t="s">
        <v>105</v>
      </c>
      <c r="AH278">
        <v>13</v>
      </c>
      <c r="AI278">
        <v>8</v>
      </c>
      <c r="AJ278">
        <v>9</v>
      </c>
      <c r="AK278">
        <v>5</v>
      </c>
      <c r="AL278">
        <v>0</v>
      </c>
      <c r="AM278">
        <v>0</v>
      </c>
      <c r="AN278">
        <v>0</v>
      </c>
      <c r="AO278">
        <v>0</v>
      </c>
      <c r="AP278" t="s">
        <v>106</v>
      </c>
      <c r="AQ278" t="s">
        <v>107</v>
      </c>
      <c r="AR278" t="s">
        <v>108</v>
      </c>
      <c r="AS278" t="s">
        <v>109</v>
      </c>
      <c r="AT278" t="s">
        <v>110</v>
      </c>
      <c r="AU278" t="s">
        <v>111</v>
      </c>
      <c r="AV278" t="s">
        <v>112</v>
      </c>
      <c r="AW278" t="s">
        <v>112</v>
      </c>
      <c r="AX278" t="s">
        <v>104</v>
      </c>
      <c r="AY278">
        <v>4.25</v>
      </c>
      <c r="AZ278">
        <v>0</v>
      </c>
      <c r="BA278">
        <v>0</v>
      </c>
      <c r="BC278">
        <v>0</v>
      </c>
      <c r="BD278">
        <v>8.25</v>
      </c>
      <c r="BI278" t="s">
        <v>145</v>
      </c>
      <c r="BJ278" t="s">
        <v>111</v>
      </c>
      <c r="BK278" t="s">
        <v>461</v>
      </c>
      <c r="BL278" t="str">
        <f>"https://www.hvlgroup.com/Products/Specs/"&amp;"H141302-AGB/BK"</f>
        <v>https://www.hvlgroup.com/Products/Specs/H141302-AGB/BK</v>
      </c>
      <c r="BM278" t="s">
        <v>740</v>
      </c>
      <c r="BN278" t="str">
        <f>"https://www.hvlgroup.com/Product/"&amp;"H141302-AGB/BK"</f>
        <v>https://www.hvlgroup.com/Product/H141302-AGB/BK</v>
      </c>
      <c r="BO278" t="s">
        <v>104</v>
      </c>
      <c r="BP278" t="s">
        <v>104</v>
      </c>
      <c r="BQ278" t="s">
        <v>176</v>
      </c>
      <c r="BR278" t="s">
        <v>116</v>
      </c>
      <c r="BS278" t="s">
        <v>741</v>
      </c>
      <c r="BT278">
        <v>3.5</v>
      </c>
      <c r="BV278" s="1">
        <v>42887</v>
      </c>
      <c r="BW278">
        <v>0</v>
      </c>
      <c r="BX278">
        <v>0</v>
      </c>
      <c r="BY278" t="s">
        <v>104</v>
      </c>
      <c r="BZ278">
        <v>0</v>
      </c>
      <c r="CA278">
        <v>0</v>
      </c>
      <c r="CB278">
        <v>0</v>
      </c>
      <c r="CC278">
        <v>0</v>
      </c>
      <c r="CD278">
        <v>1</v>
      </c>
      <c r="CE278">
        <v>136</v>
      </c>
      <c r="CF278" t="s">
        <v>90</v>
      </c>
      <c r="CI278" t="s">
        <v>111</v>
      </c>
      <c r="CJ278" t="s">
        <v>118</v>
      </c>
      <c r="CK278" t="s">
        <v>111</v>
      </c>
      <c r="CL278" t="s">
        <v>119</v>
      </c>
      <c r="CM278" t="s">
        <v>104</v>
      </c>
    </row>
    <row r="279" spans="1:91" x14ac:dyDescent="0.25">
      <c r="A279" t="s">
        <v>89</v>
      </c>
      <c r="B279" t="s">
        <v>90</v>
      </c>
      <c r="C279" t="s">
        <v>745</v>
      </c>
      <c r="D279" t="s">
        <v>744</v>
      </c>
      <c r="E279" s="4">
        <v>806134840303</v>
      </c>
      <c r="F279" t="s">
        <v>333</v>
      </c>
      <c r="G279" s="4">
        <v>115</v>
      </c>
      <c r="H279" s="4">
        <v>230</v>
      </c>
      <c r="I279" t="s">
        <v>325</v>
      </c>
      <c r="J279" t="s">
        <v>739</v>
      </c>
      <c r="K279" t="s">
        <v>96</v>
      </c>
      <c r="L279" t="s">
        <v>97</v>
      </c>
      <c r="M279" t="s">
        <v>98</v>
      </c>
      <c r="N279" t="s">
        <v>465</v>
      </c>
      <c r="O279" t="s">
        <v>100</v>
      </c>
      <c r="P279" t="s">
        <v>101</v>
      </c>
      <c r="Q279" t="s">
        <v>102</v>
      </c>
      <c r="R279">
        <v>0</v>
      </c>
      <c r="S279">
        <v>10</v>
      </c>
      <c r="T279">
        <v>5</v>
      </c>
      <c r="U279">
        <v>0</v>
      </c>
      <c r="V279">
        <v>0</v>
      </c>
      <c r="W279">
        <v>0</v>
      </c>
      <c r="X279">
        <v>5</v>
      </c>
      <c r="Y279">
        <v>4</v>
      </c>
      <c r="Z279">
        <v>2</v>
      </c>
      <c r="AA279">
        <v>4</v>
      </c>
      <c r="AB279" t="s">
        <v>144</v>
      </c>
      <c r="AD279" t="s">
        <v>144</v>
      </c>
      <c r="AE279" t="s">
        <v>144</v>
      </c>
      <c r="AF279" t="s">
        <v>111</v>
      </c>
      <c r="AG279" t="s">
        <v>105</v>
      </c>
      <c r="AH279">
        <v>13</v>
      </c>
      <c r="AI279">
        <v>8</v>
      </c>
      <c r="AJ279">
        <v>9</v>
      </c>
      <c r="AK279">
        <v>5</v>
      </c>
      <c r="AL279">
        <v>0</v>
      </c>
      <c r="AM279">
        <v>0</v>
      </c>
      <c r="AN279">
        <v>0</v>
      </c>
      <c r="AO279">
        <v>0</v>
      </c>
      <c r="AP279" t="s">
        <v>106</v>
      </c>
      <c r="AQ279" t="s">
        <v>107</v>
      </c>
      <c r="AR279" t="s">
        <v>108</v>
      </c>
      <c r="AS279" t="s">
        <v>109</v>
      </c>
      <c r="AT279" t="s">
        <v>110</v>
      </c>
      <c r="AU279" t="s">
        <v>111</v>
      </c>
      <c r="AV279" t="s">
        <v>112</v>
      </c>
      <c r="AW279" t="s">
        <v>112</v>
      </c>
      <c r="AX279" t="s">
        <v>104</v>
      </c>
      <c r="AY279">
        <v>4.25</v>
      </c>
      <c r="AZ279">
        <v>0</v>
      </c>
      <c r="BA279">
        <v>0</v>
      </c>
      <c r="BC279">
        <v>0</v>
      </c>
      <c r="BD279">
        <v>8.25</v>
      </c>
      <c r="BI279" t="s">
        <v>145</v>
      </c>
      <c r="BJ279" t="s">
        <v>111</v>
      </c>
      <c r="BK279" t="s">
        <v>466</v>
      </c>
      <c r="BL279" t="str">
        <f>"https://www.hvlgroup.com/Products/Specs/"&amp;"H141302-PN/BK"</f>
        <v>https://www.hvlgroup.com/Products/Specs/H141302-PN/BK</v>
      </c>
      <c r="BM279" t="s">
        <v>740</v>
      </c>
      <c r="BN279" t="str">
        <f>"https://www.hvlgroup.com/Product/"&amp;"H141302-PN/BK"</f>
        <v>https://www.hvlgroup.com/Product/H141302-PN/BK</v>
      </c>
      <c r="BO279" t="s">
        <v>104</v>
      </c>
      <c r="BP279" t="s">
        <v>104</v>
      </c>
      <c r="BQ279" t="s">
        <v>176</v>
      </c>
      <c r="BR279" t="s">
        <v>116</v>
      </c>
      <c r="BS279" t="s">
        <v>741</v>
      </c>
      <c r="BT279">
        <v>3.5</v>
      </c>
      <c r="BV279" s="1">
        <v>42887</v>
      </c>
      <c r="BW279">
        <v>0</v>
      </c>
      <c r="BX279">
        <v>0</v>
      </c>
      <c r="BY279" t="s">
        <v>104</v>
      </c>
      <c r="BZ279">
        <v>0</v>
      </c>
      <c r="CA279">
        <v>0</v>
      </c>
      <c r="CB279">
        <v>0</v>
      </c>
      <c r="CC279">
        <v>0</v>
      </c>
      <c r="CD279">
        <v>1</v>
      </c>
      <c r="CE279">
        <v>136</v>
      </c>
      <c r="CF279" t="s">
        <v>90</v>
      </c>
      <c r="CI279" t="s">
        <v>111</v>
      </c>
      <c r="CJ279" t="s">
        <v>118</v>
      </c>
      <c r="CK279" t="s">
        <v>111</v>
      </c>
      <c r="CL279" t="s">
        <v>119</v>
      </c>
      <c r="CM279" t="s">
        <v>104</v>
      </c>
    </row>
    <row r="280" spans="1:91" x14ac:dyDescent="0.25">
      <c r="A280" t="s">
        <v>89</v>
      </c>
      <c r="B280" t="s">
        <v>90</v>
      </c>
      <c r="C280" t="s">
        <v>746</v>
      </c>
      <c r="D280" t="s">
        <v>747</v>
      </c>
      <c r="E280" s="4">
        <v>806134840310</v>
      </c>
      <c r="F280" t="s">
        <v>337</v>
      </c>
      <c r="G280" s="4">
        <v>161</v>
      </c>
      <c r="H280" s="4">
        <v>322</v>
      </c>
      <c r="I280" t="s">
        <v>325</v>
      </c>
      <c r="J280" t="s">
        <v>739</v>
      </c>
      <c r="K280" t="s">
        <v>96</v>
      </c>
      <c r="L280" t="s">
        <v>97</v>
      </c>
      <c r="M280" t="s">
        <v>98</v>
      </c>
      <c r="N280" t="s">
        <v>460</v>
      </c>
      <c r="O280" t="s">
        <v>100</v>
      </c>
      <c r="P280" t="s">
        <v>101</v>
      </c>
      <c r="Q280" t="s">
        <v>102</v>
      </c>
      <c r="R280">
        <v>0</v>
      </c>
      <c r="S280">
        <v>15</v>
      </c>
      <c r="T280">
        <v>5</v>
      </c>
      <c r="U280">
        <v>0</v>
      </c>
      <c r="V280">
        <v>0</v>
      </c>
      <c r="W280">
        <v>0</v>
      </c>
      <c r="X280">
        <v>5</v>
      </c>
      <c r="Y280">
        <v>6</v>
      </c>
      <c r="Z280">
        <v>3</v>
      </c>
      <c r="AA280">
        <v>4</v>
      </c>
      <c r="AB280" t="s">
        <v>144</v>
      </c>
      <c r="AD280" t="s">
        <v>144</v>
      </c>
      <c r="AE280" t="s">
        <v>144</v>
      </c>
      <c r="AF280" t="s">
        <v>111</v>
      </c>
      <c r="AG280" t="s">
        <v>105</v>
      </c>
      <c r="AH280">
        <v>18</v>
      </c>
      <c r="AI280">
        <v>12</v>
      </c>
      <c r="AJ280">
        <v>8</v>
      </c>
      <c r="AK280">
        <v>7</v>
      </c>
      <c r="AL280">
        <v>0</v>
      </c>
      <c r="AM280">
        <v>0</v>
      </c>
      <c r="AN280">
        <v>0</v>
      </c>
      <c r="AO280">
        <v>0</v>
      </c>
      <c r="AP280" t="s">
        <v>106</v>
      </c>
      <c r="AQ280" t="s">
        <v>107</v>
      </c>
      <c r="AR280" t="s">
        <v>108</v>
      </c>
      <c r="AS280" t="s">
        <v>109</v>
      </c>
      <c r="AT280" t="s">
        <v>110</v>
      </c>
      <c r="AU280" t="s">
        <v>111</v>
      </c>
      <c r="AV280" t="s">
        <v>112</v>
      </c>
      <c r="AW280" t="s">
        <v>112</v>
      </c>
      <c r="AX280" t="s">
        <v>104</v>
      </c>
      <c r="AY280">
        <v>14.25</v>
      </c>
      <c r="AZ280">
        <v>0</v>
      </c>
      <c r="BA280">
        <v>0</v>
      </c>
      <c r="BC280">
        <v>0</v>
      </c>
      <c r="BD280">
        <v>10.75</v>
      </c>
      <c r="BI280" t="s">
        <v>145</v>
      </c>
      <c r="BJ280" t="s">
        <v>111</v>
      </c>
      <c r="BK280" t="s">
        <v>461</v>
      </c>
      <c r="BL280" t="str">
        <f>"https://www.hvlgroup.com/Products/Specs/"&amp;"H141303-AGB/BK"</f>
        <v>https://www.hvlgroup.com/Products/Specs/H141303-AGB/BK</v>
      </c>
      <c r="BM280" t="s">
        <v>740</v>
      </c>
      <c r="BN280" t="str">
        <f>"https://www.hvlgroup.com/Product/"&amp;"H141303-AGB/BK"</f>
        <v>https://www.hvlgroup.com/Product/H141303-AGB/BK</v>
      </c>
      <c r="BO280" t="s">
        <v>104</v>
      </c>
      <c r="BP280" t="s">
        <v>104</v>
      </c>
      <c r="BQ280" t="s">
        <v>176</v>
      </c>
      <c r="BR280" t="s">
        <v>116</v>
      </c>
      <c r="BS280" t="s">
        <v>748</v>
      </c>
      <c r="BT280">
        <v>3.5</v>
      </c>
      <c r="BV280" s="1">
        <v>42887</v>
      </c>
      <c r="BW280">
        <v>0</v>
      </c>
      <c r="BX280">
        <v>0</v>
      </c>
      <c r="BY280" t="s">
        <v>104</v>
      </c>
      <c r="BZ280">
        <v>0</v>
      </c>
      <c r="CA280">
        <v>0</v>
      </c>
      <c r="CB280">
        <v>0</v>
      </c>
      <c r="CC280">
        <v>0</v>
      </c>
      <c r="CD280">
        <v>1</v>
      </c>
      <c r="CE280">
        <v>136</v>
      </c>
      <c r="CF280" t="s">
        <v>90</v>
      </c>
      <c r="CI280" t="s">
        <v>111</v>
      </c>
      <c r="CJ280" t="s">
        <v>118</v>
      </c>
      <c r="CK280" t="s">
        <v>111</v>
      </c>
      <c r="CL280" t="s">
        <v>119</v>
      </c>
      <c r="CM280" t="s">
        <v>104</v>
      </c>
    </row>
    <row r="281" spans="1:91" x14ac:dyDescent="0.25">
      <c r="A281" t="s">
        <v>89</v>
      </c>
      <c r="B281" t="s">
        <v>90</v>
      </c>
      <c r="C281" t="s">
        <v>749</v>
      </c>
      <c r="D281" t="s">
        <v>747</v>
      </c>
      <c r="E281" s="4">
        <v>806134840327</v>
      </c>
      <c r="F281" t="s">
        <v>337</v>
      </c>
      <c r="G281" s="4">
        <v>161</v>
      </c>
      <c r="H281" s="4">
        <v>322</v>
      </c>
      <c r="I281" t="s">
        <v>325</v>
      </c>
      <c r="J281" t="s">
        <v>739</v>
      </c>
      <c r="K281" t="s">
        <v>96</v>
      </c>
      <c r="L281" t="s">
        <v>97</v>
      </c>
      <c r="M281" t="s">
        <v>98</v>
      </c>
      <c r="N281" t="s">
        <v>465</v>
      </c>
      <c r="O281" t="s">
        <v>100</v>
      </c>
      <c r="P281" t="s">
        <v>101</v>
      </c>
      <c r="Q281" t="s">
        <v>102</v>
      </c>
      <c r="R281">
        <v>0</v>
      </c>
      <c r="S281">
        <v>15</v>
      </c>
      <c r="T281">
        <v>5</v>
      </c>
      <c r="U281">
        <v>0</v>
      </c>
      <c r="V281">
        <v>0</v>
      </c>
      <c r="W281">
        <v>0</v>
      </c>
      <c r="X281">
        <v>5</v>
      </c>
      <c r="Y281">
        <v>6</v>
      </c>
      <c r="Z281">
        <v>3</v>
      </c>
      <c r="AA281">
        <v>4</v>
      </c>
      <c r="AB281" t="s">
        <v>144</v>
      </c>
      <c r="AD281" t="s">
        <v>144</v>
      </c>
      <c r="AE281" t="s">
        <v>144</v>
      </c>
      <c r="AF281" t="s">
        <v>111</v>
      </c>
      <c r="AG281" t="s">
        <v>105</v>
      </c>
      <c r="AH281">
        <v>18</v>
      </c>
      <c r="AI281">
        <v>12</v>
      </c>
      <c r="AJ281">
        <v>8</v>
      </c>
      <c r="AK281">
        <v>7</v>
      </c>
      <c r="AL281">
        <v>0</v>
      </c>
      <c r="AM281">
        <v>0</v>
      </c>
      <c r="AN281">
        <v>0</v>
      </c>
      <c r="AO281">
        <v>0</v>
      </c>
      <c r="AP281" t="s">
        <v>106</v>
      </c>
      <c r="AQ281" t="s">
        <v>107</v>
      </c>
      <c r="AR281" t="s">
        <v>108</v>
      </c>
      <c r="AS281" t="s">
        <v>109</v>
      </c>
      <c r="AT281" t="s">
        <v>110</v>
      </c>
      <c r="AU281" t="s">
        <v>111</v>
      </c>
      <c r="AV281" t="s">
        <v>112</v>
      </c>
      <c r="AW281" t="s">
        <v>112</v>
      </c>
      <c r="AX281" t="s">
        <v>104</v>
      </c>
      <c r="AY281">
        <v>14.25</v>
      </c>
      <c r="AZ281">
        <v>0</v>
      </c>
      <c r="BA281">
        <v>0</v>
      </c>
      <c r="BC281">
        <v>0</v>
      </c>
      <c r="BD281">
        <v>10.75</v>
      </c>
      <c r="BI281" t="s">
        <v>145</v>
      </c>
      <c r="BJ281" t="s">
        <v>111</v>
      </c>
      <c r="BK281" t="s">
        <v>466</v>
      </c>
      <c r="BL281" t="str">
        <f>"https://www.hvlgroup.com/Products/Specs/"&amp;"H141303-PN/BK"</f>
        <v>https://www.hvlgroup.com/Products/Specs/H141303-PN/BK</v>
      </c>
      <c r="BM281" t="s">
        <v>740</v>
      </c>
      <c r="BN281" t="str">
        <f>"https://www.hvlgroup.com/Product/"&amp;"H141303-PN/BK"</f>
        <v>https://www.hvlgroup.com/Product/H141303-PN/BK</v>
      </c>
      <c r="BO281" t="s">
        <v>104</v>
      </c>
      <c r="BP281" t="s">
        <v>104</v>
      </c>
      <c r="BQ281" t="s">
        <v>176</v>
      </c>
      <c r="BR281" t="s">
        <v>116</v>
      </c>
      <c r="BS281" t="s">
        <v>748</v>
      </c>
      <c r="BT281">
        <v>3.5</v>
      </c>
      <c r="BV281" s="1">
        <v>42887</v>
      </c>
      <c r="BW281">
        <v>0</v>
      </c>
      <c r="BX281">
        <v>0</v>
      </c>
      <c r="BY281" t="s">
        <v>104</v>
      </c>
      <c r="BZ281">
        <v>0</v>
      </c>
      <c r="CA281">
        <v>0</v>
      </c>
      <c r="CB281">
        <v>0</v>
      </c>
      <c r="CC281">
        <v>0</v>
      </c>
      <c r="CD281">
        <v>1</v>
      </c>
      <c r="CE281">
        <v>136</v>
      </c>
      <c r="CF281" t="s">
        <v>90</v>
      </c>
      <c r="CI281" t="s">
        <v>111</v>
      </c>
      <c r="CJ281" t="s">
        <v>118</v>
      </c>
      <c r="CK281" t="s">
        <v>111</v>
      </c>
      <c r="CL281" t="s">
        <v>119</v>
      </c>
      <c r="CM281" t="s">
        <v>104</v>
      </c>
    </row>
    <row r="282" spans="1:91" x14ac:dyDescent="0.25">
      <c r="A282" t="s">
        <v>89</v>
      </c>
      <c r="B282" t="s">
        <v>90</v>
      </c>
      <c r="C282" t="s">
        <v>750</v>
      </c>
      <c r="D282" t="s">
        <v>751</v>
      </c>
      <c r="E282" s="4">
        <v>806134833022</v>
      </c>
      <c r="F282" t="s">
        <v>691</v>
      </c>
      <c r="G282" s="4">
        <v>173</v>
      </c>
      <c r="H282" s="4">
        <v>346</v>
      </c>
      <c r="I282" t="s">
        <v>482</v>
      </c>
      <c r="J282" t="s">
        <v>739</v>
      </c>
      <c r="K282" t="s">
        <v>96</v>
      </c>
      <c r="L282" t="s">
        <v>97</v>
      </c>
      <c r="M282" t="s">
        <v>98</v>
      </c>
      <c r="N282" t="s">
        <v>460</v>
      </c>
      <c r="O282" t="s">
        <v>100</v>
      </c>
      <c r="P282" t="s">
        <v>101</v>
      </c>
      <c r="Q282" t="s">
        <v>102</v>
      </c>
      <c r="R282">
        <v>0</v>
      </c>
      <c r="S282">
        <v>0</v>
      </c>
      <c r="T282">
        <v>14</v>
      </c>
      <c r="U282">
        <v>0</v>
      </c>
      <c r="V282">
        <v>0</v>
      </c>
      <c r="W282">
        <v>14</v>
      </c>
      <c r="X282">
        <v>0</v>
      </c>
      <c r="Y282">
        <v>10</v>
      </c>
      <c r="Z282">
        <v>1</v>
      </c>
      <c r="AA282">
        <v>75</v>
      </c>
      <c r="AB282" t="s">
        <v>103</v>
      </c>
      <c r="AD282" t="s">
        <v>103</v>
      </c>
      <c r="AE282" t="s">
        <v>103</v>
      </c>
      <c r="AF282" t="s">
        <v>104</v>
      </c>
      <c r="AG282" t="s">
        <v>105</v>
      </c>
      <c r="AH282">
        <v>17</v>
      </c>
      <c r="AI282">
        <v>17</v>
      </c>
      <c r="AJ282">
        <v>25</v>
      </c>
      <c r="AK282">
        <v>13</v>
      </c>
      <c r="AL282">
        <v>0</v>
      </c>
      <c r="AM282">
        <v>0</v>
      </c>
      <c r="AN282">
        <v>0</v>
      </c>
      <c r="AO282">
        <v>0</v>
      </c>
      <c r="AP282" t="s">
        <v>106</v>
      </c>
      <c r="AQ282" t="s">
        <v>107</v>
      </c>
      <c r="AR282" t="s">
        <v>108</v>
      </c>
      <c r="AS282" t="s">
        <v>109</v>
      </c>
      <c r="AT282" t="s">
        <v>110</v>
      </c>
      <c r="AU282" t="s">
        <v>104</v>
      </c>
      <c r="AX282" t="s">
        <v>104</v>
      </c>
      <c r="AY282">
        <v>13.25</v>
      </c>
      <c r="AZ282">
        <v>0</v>
      </c>
      <c r="BA282">
        <v>0</v>
      </c>
      <c r="BC282">
        <v>0</v>
      </c>
      <c r="BD282">
        <v>12.25</v>
      </c>
      <c r="BI282" t="s">
        <v>112</v>
      </c>
      <c r="BJ282" t="s">
        <v>111</v>
      </c>
      <c r="BK282" t="s">
        <v>461</v>
      </c>
      <c r="BL282" t="str">
        <f>"https://www.hvlgroup.com/Products/Specs/"&amp;"H141501L-AGB/BK"</f>
        <v>https://www.hvlgroup.com/Products/Specs/H141501L-AGB/BK</v>
      </c>
      <c r="BM282" t="s">
        <v>752</v>
      </c>
      <c r="BN282" t="str">
        <f>"https://www.hvlgroup.com/Product/"&amp;"H141501L-AGB/BK"</f>
        <v>https://www.hvlgroup.com/Product/H141501L-AGB/BK</v>
      </c>
      <c r="BO282" t="s">
        <v>104</v>
      </c>
      <c r="BP282" t="s">
        <v>104</v>
      </c>
      <c r="BQ282" t="s">
        <v>176</v>
      </c>
      <c r="BR282" t="s">
        <v>116</v>
      </c>
      <c r="BS282" t="s">
        <v>753</v>
      </c>
      <c r="BT282">
        <v>10.25</v>
      </c>
      <c r="BV282" s="1">
        <v>42887</v>
      </c>
      <c r="BW282">
        <v>0</v>
      </c>
      <c r="BX282">
        <v>0</v>
      </c>
      <c r="BY282" t="s">
        <v>104</v>
      </c>
      <c r="BZ282">
        <v>0</v>
      </c>
      <c r="CA282">
        <v>0</v>
      </c>
      <c r="CB282">
        <v>0</v>
      </c>
      <c r="CC282">
        <v>0</v>
      </c>
      <c r="CD282">
        <v>1</v>
      </c>
      <c r="CE282">
        <v>154</v>
      </c>
      <c r="CF282" t="s">
        <v>90</v>
      </c>
      <c r="CI282" t="s">
        <v>111</v>
      </c>
      <c r="CJ282" t="s">
        <v>118</v>
      </c>
      <c r="CK282" t="s">
        <v>111</v>
      </c>
      <c r="CL282" t="s">
        <v>119</v>
      </c>
      <c r="CM282" t="s">
        <v>104</v>
      </c>
    </row>
    <row r="283" spans="1:91" x14ac:dyDescent="0.25">
      <c r="A283" t="s">
        <v>89</v>
      </c>
      <c r="B283" t="s">
        <v>90</v>
      </c>
      <c r="C283" t="s">
        <v>754</v>
      </c>
      <c r="D283" t="s">
        <v>751</v>
      </c>
      <c r="E283" s="4">
        <v>806134833039</v>
      </c>
      <c r="F283" t="s">
        <v>691</v>
      </c>
      <c r="G283" s="4">
        <v>173</v>
      </c>
      <c r="H283" s="4">
        <v>346</v>
      </c>
      <c r="I283" t="s">
        <v>482</v>
      </c>
      <c r="J283" t="s">
        <v>739</v>
      </c>
      <c r="K283" t="s">
        <v>96</v>
      </c>
      <c r="L283" t="s">
        <v>97</v>
      </c>
      <c r="M283" t="s">
        <v>98</v>
      </c>
      <c r="N283" t="s">
        <v>465</v>
      </c>
      <c r="O283" t="s">
        <v>100</v>
      </c>
      <c r="P283" t="s">
        <v>101</v>
      </c>
      <c r="Q283" t="s">
        <v>102</v>
      </c>
      <c r="R283">
        <v>0</v>
      </c>
      <c r="S283">
        <v>0</v>
      </c>
      <c r="T283">
        <v>14</v>
      </c>
      <c r="U283">
        <v>0</v>
      </c>
      <c r="V283">
        <v>0</v>
      </c>
      <c r="W283">
        <v>14</v>
      </c>
      <c r="X283">
        <v>0</v>
      </c>
      <c r="Y283">
        <v>10</v>
      </c>
      <c r="Z283">
        <v>1</v>
      </c>
      <c r="AA283">
        <v>75</v>
      </c>
      <c r="AB283" t="s">
        <v>103</v>
      </c>
      <c r="AD283" t="s">
        <v>103</v>
      </c>
      <c r="AE283" t="s">
        <v>103</v>
      </c>
      <c r="AF283" t="s">
        <v>104</v>
      </c>
      <c r="AG283" t="s">
        <v>105</v>
      </c>
      <c r="AH283">
        <v>17</v>
      </c>
      <c r="AI283">
        <v>17</v>
      </c>
      <c r="AJ283">
        <v>16</v>
      </c>
      <c r="AK283">
        <v>14</v>
      </c>
      <c r="AL283">
        <v>0</v>
      </c>
      <c r="AM283">
        <v>0</v>
      </c>
      <c r="AN283">
        <v>0</v>
      </c>
      <c r="AO283">
        <v>0</v>
      </c>
      <c r="AP283" t="s">
        <v>106</v>
      </c>
      <c r="AQ283" t="s">
        <v>107</v>
      </c>
      <c r="AR283" t="s">
        <v>108</v>
      </c>
      <c r="AS283" t="s">
        <v>109</v>
      </c>
      <c r="AT283" t="s">
        <v>110</v>
      </c>
      <c r="AU283" t="s">
        <v>104</v>
      </c>
      <c r="AX283" t="s">
        <v>104</v>
      </c>
      <c r="AY283">
        <v>13.25</v>
      </c>
      <c r="AZ283">
        <v>0</v>
      </c>
      <c r="BA283">
        <v>0</v>
      </c>
      <c r="BC283">
        <v>0</v>
      </c>
      <c r="BD283">
        <v>12.25</v>
      </c>
      <c r="BI283" t="s">
        <v>112</v>
      </c>
      <c r="BJ283" t="s">
        <v>111</v>
      </c>
      <c r="BK283" t="s">
        <v>466</v>
      </c>
      <c r="BL283" t="str">
        <f>"https://www.hvlgroup.com/Products/Specs/"&amp;"H141501L-PN/BK"</f>
        <v>https://www.hvlgroup.com/Products/Specs/H141501L-PN/BK</v>
      </c>
      <c r="BM283" t="s">
        <v>752</v>
      </c>
      <c r="BN283" t="str">
        <f>"https://www.hvlgroup.com/Product/"&amp;"H141501L-PN/BK"</f>
        <v>https://www.hvlgroup.com/Product/H141501L-PN/BK</v>
      </c>
      <c r="BO283" t="s">
        <v>104</v>
      </c>
      <c r="BP283" t="s">
        <v>104</v>
      </c>
      <c r="BQ283" t="s">
        <v>176</v>
      </c>
      <c r="BR283" t="s">
        <v>116</v>
      </c>
      <c r="BS283" t="s">
        <v>753</v>
      </c>
      <c r="BT283">
        <v>10.25</v>
      </c>
      <c r="BV283" s="1">
        <v>42887</v>
      </c>
      <c r="BW283">
        <v>0</v>
      </c>
      <c r="BX283">
        <v>0</v>
      </c>
      <c r="BY283" t="s">
        <v>104</v>
      </c>
      <c r="BZ283">
        <v>0</v>
      </c>
      <c r="CA283">
        <v>0</v>
      </c>
      <c r="CB283">
        <v>0</v>
      </c>
      <c r="CC283">
        <v>0</v>
      </c>
      <c r="CD283">
        <v>1</v>
      </c>
      <c r="CE283">
        <v>154</v>
      </c>
      <c r="CF283" t="s">
        <v>90</v>
      </c>
      <c r="CI283" t="s">
        <v>111</v>
      </c>
      <c r="CJ283" t="s">
        <v>118</v>
      </c>
      <c r="CK283" t="s">
        <v>111</v>
      </c>
      <c r="CL283" t="s">
        <v>119</v>
      </c>
      <c r="CM283" t="s">
        <v>104</v>
      </c>
    </row>
    <row r="284" spans="1:91" x14ac:dyDescent="0.25">
      <c r="A284" t="s">
        <v>89</v>
      </c>
      <c r="B284" t="s">
        <v>90</v>
      </c>
      <c r="C284" t="s">
        <v>755</v>
      </c>
      <c r="D284" t="s">
        <v>756</v>
      </c>
      <c r="E284" s="4">
        <v>806134833008</v>
      </c>
      <c r="F284" t="s">
        <v>703</v>
      </c>
      <c r="G284" s="4">
        <v>115</v>
      </c>
      <c r="H284" s="4">
        <v>230</v>
      </c>
      <c r="I284" t="s">
        <v>482</v>
      </c>
      <c r="J284" t="s">
        <v>739</v>
      </c>
      <c r="K284" t="s">
        <v>96</v>
      </c>
      <c r="L284" t="s">
        <v>97</v>
      </c>
      <c r="M284" t="s">
        <v>98</v>
      </c>
      <c r="N284" t="s">
        <v>460</v>
      </c>
      <c r="O284" t="s">
        <v>100</v>
      </c>
      <c r="P284" t="s">
        <v>101</v>
      </c>
      <c r="Q284" t="s">
        <v>102</v>
      </c>
      <c r="R284">
        <v>0</v>
      </c>
      <c r="S284">
        <v>0</v>
      </c>
      <c r="T284">
        <v>9.5</v>
      </c>
      <c r="U284">
        <v>0</v>
      </c>
      <c r="V284">
        <v>0</v>
      </c>
      <c r="W284">
        <v>9.5</v>
      </c>
      <c r="X284">
        <v>0</v>
      </c>
      <c r="Y284">
        <v>6</v>
      </c>
      <c r="Z284">
        <v>1</v>
      </c>
      <c r="AA284">
        <v>75</v>
      </c>
      <c r="AB284" t="s">
        <v>103</v>
      </c>
      <c r="AD284" t="s">
        <v>103</v>
      </c>
      <c r="AE284" t="s">
        <v>103</v>
      </c>
      <c r="AF284" t="s">
        <v>104</v>
      </c>
      <c r="AG284" t="s">
        <v>105</v>
      </c>
      <c r="AH284">
        <v>12</v>
      </c>
      <c r="AI284">
        <v>12</v>
      </c>
      <c r="AJ284">
        <v>21</v>
      </c>
      <c r="AK284">
        <v>8</v>
      </c>
      <c r="AL284">
        <v>0</v>
      </c>
      <c r="AM284">
        <v>0</v>
      </c>
      <c r="AN284">
        <v>0</v>
      </c>
      <c r="AO284">
        <v>0</v>
      </c>
      <c r="AP284" t="s">
        <v>106</v>
      </c>
      <c r="AQ284" t="s">
        <v>107</v>
      </c>
      <c r="AR284" t="s">
        <v>108</v>
      </c>
      <c r="AS284" t="s">
        <v>109</v>
      </c>
      <c r="AT284" t="s">
        <v>110</v>
      </c>
      <c r="AU284" t="s">
        <v>104</v>
      </c>
      <c r="AX284" t="s">
        <v>104</v>
      </c>
      <c r="AY284">
        <v>8.75</v>
      </c>
      <c r="AZ284">
        <v>0</v>
      </c>
      <c r="BA284">
        <v>0</v>
      </c>
      <c r="BC284">
        <v>0</v>
      </c>
      <c r="BD284">
        <v>12</v>
      </c>
      <c r="BI284" t="s">
        <v>112</v>
      </c>
      <c r="BJ284" t="s">
        <v>111</v>
      </c>
      <c r="BK284" t="s">
        <v>461</v>
      </c>
      <c r="BL284" t="str">
        <f>"https://www.hvlgroup.com/Products/Specs/"&amp;"H141501S-AGB/BK"</f>
        <v>https://www.hvlgroup.com/Products/Specs/H141501S-AGB/BK</v>
      </c>
      <c r="BM284" t="s">
        <v>752</v>
      </c>
      <c r="BN284" t="str">
        <f>"https://www.hvlgroup.com/Product/"&amp;"H141501S-AGB/BK"</f>
        <v>https://www.hvlgroup.com/Product/H141501S-AGB/BK</v>
      </c>
      <c r="BO284" t="s">
        <v>104</v>
      </c>
      <c r="BP284" t="s">
        <v>104</v>
      </c>
      <c r="BQ284" t="s">
        <v>176</v>
      </c>
      <c r="BR284" t="s">
        <v>116</v>
      </c>
      <c r="BS284" t="s">
        <v>757</v>
      </c>
      <c r="BT284">
        <v>7.25</v>
      </c>
      <c r="BV284" s="1">
        <v>42887</v>
      </c>
      <c r="BW284">
        <v>0</v>
      </c>
      <c r="BX284">
        <v>0</v>
      </c>
      <c r="BY284" t="s">
        <v>104</v>
      </c>
      <c r="BZ284">
        <v>0</v>
      </c>
      <c r="CA284">
        <v>0</v>
      </c>
      <c r="CB284">
        <v>0</v>
      </c>
      <c r="CC284">
        <v>0</v>
      </c>
      <c r="CD284">
        <v>1</v>
      </c>
      <c r="CE284">
        <v>154</v>
      </c>
      <c r="CF284" t="s">
        <v>90</v>
      </c>
      <c r="CI284" t="s">
        <v>111</v>
      </c>
      <c r="CJ284" t="s">
        <v>118</v>
      </c>
      <c r="CK284" t="s">
        <v>111</v>
      </c>
      <c r="CL284" t="s">
        <v>119</v>
      </c>
      <c r="CM284" t="s">
        <v>104</v>
      </c>
    </row>
    <row r="285" spans="1:91" x14ac:dyDescent="0.25">
      <c r="A285" t="s">
        <v>89</v>
      </c>
      <c r="B285" t="s">
        <v>90</v>
      </c>
      <c r="C285" t="s">
        <v>758</v>
      </c>
      <c r="D285" t="s">
        <v>756</v>
      </c>
      <c r="E285" s="4">
        <v>806134833015</v>
      </c>
      <c r="F285" t="s">
        <v>703</v>
      </c>
      <c r="G285" s="4">
        <v>115</v>
      </c>
      <c r="H285" s="4">
        <v>230</v>
      </c>
      <c r="I285" t="s">
        <v>482</v>
      </c>
      <c r="J285" t="s">
        <v>739</v>
      </c>
      <c r="K285" t="s">
        <v>96</v>
      </c>
      <c r="L285" t="s">
        <v>97</v>
      </c>
      <c r="M285" t="s">
        <v>98</v>
      </c>
      <c r="N285" t="s">
        <v>465</v>
      </c>
      <c r="O285" t="s">
        <v>100</v>
      </c>
      <c r="P285" t="s">
        <v>101</v>
      </c>
      <c r="Q285" t="s">
        <v>102</v>
      </c>
      <c r="R285">
        <v>0</v>
      </c>
      <c r="S285">
        <v>0</v>
      </c>
      <c r="T285">
        <v>9.5</v>
      </c>
      <c r="U285">
        <v>0</v>
      </c>
      <c r="V285">
        <v>0</v>
      </c>
      <c r="W285">
        <v>9.5</v>
      </c>
      <c r="X285">
        <v>0</v>
      </c>
      <c r="Y285">
        <v>6</v>
      </c>
      <c r="Z285">
        <v>1</v>
      </c>
      <c r="AA285">
        <v>75</v>
      </c>
      <c r="AB285" t="s">
        <v>103</v>
      </c>
      <c r="AD285" t="s">
        <v>103</v>
      </c>
      <c r="AE285" t="s">
        <v>103</v>
      </c>
      <c r="AF285" t="s">
        <v>104</v>
      </c>
      <c r="AG285" t="s">
        <v>105</v>
      </c>
      <c r="AH285">
        <v>12</v>
      </c>
      <c r="AI285">
        <v>12</v>
      </c>
      <c r="AJ285">
        <v>21</v>
      </c>
      <c r="AK285">
        <v>8</v>
      </c>
      <c r="AL285">
        <v>0</v>
      </c>
      <c r="AM285">
        <v>0</v>
      </c>
      <c r="AN285">
        <v>0</v>
      </c>
      <c r="AO285">
        <v>0</v>
      </c>
      <c r="AP285" t="s">
        <v>106</v>
      </c>
      <c r="AQ285" t="s">
        <v>107</v>
      </c>
      <c r="AR285" t="s">
        <v>108</v>
      </c>
      <c r="AS285" t="s">
        <v>109</v>
      </c>
      <c r="AT285" t="s">
        <v>110</v>
      </c>
      <c r="AU285" t="s">
        <v>104</v>
      </c>
      <c r="AX285" t="s">
        <v>104</v>
      </c>
      <c r="AY285">
        <v>8.75</v>
      </c>
      <c r="AZ285">
        <v>0</v>
      </c>
      <c r="BA285">
        <v>0</v>
      </c>
      <c r="BC285">
        <v>0</v>
      </c>
      <c r="BD285">
        <v>12</v>
      </c>
      <c r="BI285" t="s">
        <v>112</v>
      </c>
      <c r="BJ285" t="s">
        <v>111</v>
      </c>
      <c r="BK285" t="s">
        <v>466</v>
      </c>
      <c r="BL285" t="str">
        <f>"https://www.hvlgroup.com/Products/Specs/"&amp;"H141501S-PN/BK"</f>
        <v>https://www.hvlgroup.com/Products/Specs/H141501S-PN/BK</v>
      </c>
      <c r="BM285" t="s">
        <v>752</v>
      </c>
      <c r="BN285" t="str">
        <f>"https://www.hvlgroup.com/Product/"&amp;"H141501S-PN/BK"</f>
        <v>https://www.hvlgroup.com/Product/H141501S-PN/BK</v>
      </c>
      <c r="BO285" t="s">
        <v>104</v>
      </c>
      <c r="BP285" t="s">
        <v>104</v>
      </c>
      <c r="BQ285" t="s">
        <v>176</v>
      </c>
      <c r="BR285" t="s">
        <v>116</v>
      </c>
      <c r="BS285" t="s">
        <v>757</v>
      </c>
      <c r="BT285">
        <v>7.25</v>
      </c>
      <c r="BV285" s="1">
        <v>42887</v>
      </c>
      <c r="BW285">
        <v>0</v>
      </c>
      <c r="BX285">
        <v>0</v>
      </c>
      <c r="BY285" t="s">
        <v>104</v>
      </c>
      <c r="BZ285">
        <v>0</v>
      </c>
      <c r="CA285">
        <v>0</v>
      </c>
      <c r="CB285">
        <v>0</v>
      </c>
      <c r="CC285">
        <v>0</v>
      </c>
      <c r="CD285">
        <v>1</v>
      </c>
      <c r="CE285">
        <v>154</v>
      </c>
      <c r="CF285" t="s">
        <v>90</v>
      </c>
      <c r="CI285" t="s">
        <v>111</v>
      </c>
      <c r="CJ285" t="s">
        <v>118</v>
      </c>
      <c r="CK285" t="s">
        <v>111</v>
      </c>
      <c r="CL285" t="s">
        <v>119</v>
      </c>
      <c r="CM285" t="s">
        <v>104</v>
      </c>
    </row>
    <row r="286" spans="1:91" x14ac:dyDescent="0.25">
      <c r="A286" t="s">
        <v>89</v>
      </c>
      <c r="B286" t="s">
        <v>90</v>
      </c>
      <c r="C286" t="s">
        <v>759</v>
      </c>
      <c r="D286" t="s">
        <v>760</v>
      </c>
      <c r="E286" s="4">
        <v>806134833466</v>
      </c>
      <c r="F286" t="s">
        <v>481</v>
      </c>
      <c r="G286" s="4">
        <v>146</v>
      </c>
      <c r="H286" s="4">
        <v>292</v>
      </c>
      <c r="I286" t="s">
        <v>482</v>
      </c>
      <c r="J286" t="s">
        <v>761</v>
      </c>
      <c r="K286" t="s">
        <v>96</v>
      </c>
      <c r="L286" t="s">
        <v>97</v>
      </c>
      <c r="M286" t="s">
        <v>98</v>
      </c>
      <c r="N286" t="s">
        <v>99</v>
      </c>
      <c r="O286" t="s">
        <v>100</v>
      </c>
      <c r="P286" t="s">
        <v>101</v>
      </c>
      <c r="Q286" t="s">
        <v>102</v>
      </c>
      <c r="R286">
        <v>0</v>
      </c>
      <c r="S286">
        <v>0</v>
      </c>
      <c r="T286">
        <v>11</v>
      </c>
      <c r="U286">
        <v>0</v>
      </c>
      <c r="V286">
        <v>0</v>
      </c>
      <c r="W286">
        <v>12</v>
      </c>
      <c r="X286">
        <v>0</v>
      </c>
      <c r="Y286">
        <v>7</v>
      </c>
      <c r="Z286">
        <v>1</v>
      </c>
      <c r="AA286">
        <v>60</v>
      </c>
      <c r="AB286" t="s">
        <v>103</v>
      </c>
      <c r="AD286" t="s">
        <v>103</v>
      </c>
      <c r="AE286" t="s">
        <v>103</v>
      </c>
      <c r="AF286" t="s">
        <v>104</v>
      </c>
      <c r="AG286" t="s">
        <v>105</v>
      </c>
      <c r="AH286">
        <v>19</v>
      </c>
      <c r="AI286">
        <v>16</v>
      </c>
      <c r="AJ286">
        <v>16</v>
      </c>
      <c r="AK286">
        <v>10</v>
      </c>
      <c r="AL286">
        <v>0</v>
      </c>
      <c r="AM286">
        <v>0</v>
      </c>
      <c r="AN286">
        <v>0</v>
      </c>
      <c r="AO286">
        <v>0</v>
      </c>
      <c r="AP286" t="s">
        <v>106</v>
      </c>
      <c r="AQ286" t="s">
        <v>107</v>
      </c>
      <c r="AR286" t="s">
        <v>108</v>
      </c>
      <c r="AS286" t="s">
        <v>109</v>
      </c>
      <c r="AT286" t="s">
        <v>110</v>
      </c>
      <c r="AU286" t="s">
        <v>104</v>
      </c>
      <c r="AX286" t="s">
        <v>104</v>
      </c>
      <c r="AY286">
        <v>0</v>
      </c>
      <c r="AZ286">
        <v>0</v>
      </c>
      <c r="BA286">
        <v>4.25</v>
      </c>
      <c r="BC286">
        <v>0</v>
      </c>
      <c r="BD286">
        <v>9</v>
      </c>
      <c r="BI286" t="s">
        <v>112</v>
      </c>
      <c r="BJ286" t="s">
        <v>111</v>
      </c>
      <c r="BK286" t="s">
        <v>113</v>
      </c>
      <c r="BL286" t="str">
        <f>"https://www.hvlgroup.com/Products/Specs/"&amp;"H144501L-AGB"</f>
        <v>https://www.hvlgroup.com/Products/Specs/H144501L-AGB</v>
      </c>
      <c r="BM286" t="s">
        <v>762</v>
      </c>
      <c r="BN286" t="str">
        <f>"https://www.hvlgroup.com/Product/"&amp;"H144501L-AGB"</f>
        <v>https://www.hvlgroup.com/Product/H144501L-AGB</v>
      </c>
      <c r="BO286" t="s">
        <v>104</v>
      </c>
      <c r="BP286" t="s">
        <v>104</v>
      </c>
      <c r="BQ286" t="s">
        <v>232</v>
      </c>
      <c r="BR286" t="s">
        <v>116</v>
      </c>
      <c r="BS286" t="s">
        <v>415</v>
      </c>
      <c r="BT286">
        <v>7</v>
      </c>
      <c r="BV286" s="1">
        <v>42887</v>
      </c>
      <c r="BW286">
        <v>0</v>
      </c>
      <c r="BX286">
        <v>0</v>
      </c>
      <c r="BY286" t="s">
        <v>104</v>
      </c>
      <c r="BZ286">
        <v>0</v>
      </c>
      <c r="CA286">
        <v>0</v>
      </c>
      <c r="CB286">
        <v>0</v>
      </c>
      <c r="CC286">
        <v>0</v>
      </c>
      <c r="CD286">
        <v>1</v>
      </c>
      <c r="CE286">
        <v>157</v>
      </c>
      <c r="CF286" t="s">
        <v>90</v>
      </c>
      <c r="CI286" t="s">
        <v>111</v>
      </c>
      <c r="CJ286" t="s">
        <v>118</v>
      </c>
      <c r="CK286" t="s">
        <v>111</v>
      </c>
      <c r="CL286" t="s">
        <v>119</v>
      </c>
      <c r="CM286" t="s">
        <v>104</v>
      </c>
    </row>
    <row r="287" spans="1:91" x14ac:dyDescent="0.25">
      <c r="A287" t="s">
        <v>89</v>
      </c>
      <c r="B287" t="s">
        <v>90</v>
      </c>
      <c r="C287" t="s">
        <v>763</v>
      </c>
      <c r="D287" t="s">
        <v>760</v>
      </c>
      <c r="E287" s="4">
        <v>806134833473</v>
      </c>
      <c r="F287" t="s">
        <v>481</v>
      </c>
      <c r="G287" s="4">
        <v>146</v>
      </c>
      <c r="H287" s="4">
        <v>292</v>
      </c>
      <c r="I287" t="s">
        <v>482</v>
      </c>
      <c r="J287" t="s">
        <v>761</v>
      </c>
      <c r="K287" t="s">
        <v>96</v>
      </c>
      <c r="L287" t="s">
        <v>97</v>
      </c>
      <c r="M287" t="s">
        <v>98</v>
      </c>
      <c r="N287" t="s">
        <v>121</v>
      </c>
      <c r="O287" t="s">
        <v>100</v>
      </c>
      <c r="P287" t="s">
        <v>101</v>
      </c>
      <c r="Q287" t="s">
        <v>102</v>
      </c>
      <c r="R287">
        <v>0</v>
      </c>
      <c r="S287">
        <v>0</v>
      </c>
      <c r="T287">
        <v>11</v>
      </c>
      <c r="U287">
        <v>0</v>
      </c>
      <c r="V287">
        <v>0</v>
      </c>
      <c r="W287">
        <v>12</v>
      </c>
      <c r="X287">
        <v>0</v>
      </c>
      <c r="Y287">
        <v>7</v>
      </c>
      <c r="Z287">
        <v>1</v>
      </c>
      <c r="AA287">
        <v>60</v>
      </c>
      <c r="AB287" t="s">
        <v>103</v>
      </c>
      <c r="AD287" t="s">
        <v>103</v>
      </c>
      <c r="AE287" t="s">
        <v>103</v>
      </c>
      <c r="AF287" t="s">
        <v>104</v>
      </c>
      <c r="AG287" t="s">
        <v>105</v>
      </c>
      <c r="AH287">
        <v>19</v>
      </c>
      <c r="AI287">
        <v>16</v>
      </c>
      <c r="AJ287">
        <v>16</v>
      </c>
      <c r="AK287">
        <v>10</v>
      </c>
      <c r="AL287">
        <v>0</v>
      </c>
      <c r="AM287">
        <v>0</v>
      </c>
      <c r="AN287">
        <v>0</v>
      </c>
      <c r="AO287">
        <v>0</v>
      </c>
      <c r="AP287" t="s">
        <v>106</v>
      </c>
      <c r="AQ287" t="s">
        <v>107</v>
      </c>
      <c r="AR287" t="s">
        <v>108</v>
      </c>
      <c r="AS287" t="s">
        <v>109</v>
      </c>
      <c r="AT287" t="s">
        <v>110</v>
      </c>
      <c r="AU287" t="s">
        <v>104</v>
      </c>
      <c r="AX287" t="s">
        <v>104</v>
      </c>
      <c r="AY287">
        <v>0</v>
      </c>
      <c r="AZ287">
        <v>0</v>
      </c>
      <c r="BA287">
        <v>4.25</v>
      </c>
      <c r="BC287">
        <v>0</v>
      </c>
      <c r="BD287">
        <v>9</v>
      </c>
      <c r="BI287" t="s">
        <v>112</v>
      </c>
      <c r="BJ287" t="s">
        <v>111</v>
      </c>
      <c r="BK287" t="s">
        <v>122</v>
      </c>
      <c r="BL287" t="str">
        <f>"https://www.hvlgroup.com/Products/Specs/"&amp;"H144501L-OB"</f>
        <v>https://www.hvlgroup.com/Products/Specs/H144501L-OB</v>
      </c>
      <c r="BM287" t="s">
        <v>762</v>
      </c>
      <c r="BN287" t="str">
        <f>"https://www.hvlgroup.com/Product/"&amp;"H144501L-OB"</f>
        <v>https://www.hvlgroup.com/Product/H144501L-OB</v>
      </c>
      <c r="BO287" t="s">
        <v>104</v>
      </c>
      <c r="BP287" t="s">
        <v>104</v>
      </c>
      <c r="BQ287" t="s">
        <v>232</v>
      </c>
      <c r="BR287" t="s">
        <v>116</v>
      </c>
      <c r="BS287" t="s">
        <v>415</v>
      </c>
      <c r="BT287">
        <v>7</v>
      </c>
      <c r="BV287" s="1">
        <v>42887</v>
      </c>
      <c r="BW287">
        <v>0</v>
      </c>
      <c r="BX287">
        <v>0</v>
      </c>
      <c r="BY287" t="s">
        <v>104</v>
      </c>
      <c r="BZ287">
        <v>0</v>
      </c>
      <c r="CA287">
        <v>0</v>
      </c>
      <c r="CB287">
        <v>0</v>
      </c>
      <c r="CC287">
        <v>0</v>
      </c>
      <c r="CD287">
        <v>1</v>
      </c>
      <c r="CE287">
        <v>157</v>
      </c>
      <c r="CF287" t="s">
        <v>90</v>
      </c>
      <c r="CI287" t="s">
        <v>111</v>
      </c>
      <c r="CJ287" t="s">
        <v>118</v>
      </c>
      <c r="CK287" t="s">
        <v>111</v>
      </c>
      <c r="CL287" t="s">
        <v>119</v>
      </c>
      <c r="CM287" t="s">
        <v>104</v>
      </c>
    </row>
    <row r="288" spans="1:91" x14ac:dyDescent="0.25">
      <c r="A288" t="s">
        <v>89</v>
      </c>
      <c r="B288" t="s">
        <v>90</v>
      </c>
      <c r="C288" t="s">
        <v>764</v>
      </c>
      <c r="D288" t="s">
        <v>760</v>
      </c>
      <c r="E288" s="4">
        <v>806134833480</v>
      </c>
      <c r="F288" t="s">
        <v>481</v>
      </c>
      <c r="G288" s="4">
        <v>146</v>
      </c>
      <c r="H288" s="4">
        <v>292</v>
      </c>
      <c r="I288" t="s">
        <v>482</v>
      </c>
      <c r="J288" t="s">
        <v>761</v>
      </c>
      <c r="K288" t="s">
        <v>96</v>
      </c>
      <c r="L288" t="s">
        <v>97</v>
      </c>
      <c r="M288" t="s">
        <v>98</v>
      </c>
      <c r="N288" t="s">
        <v>124</v>
      </c>
      <c r="O288" t="s">
        <v>100</v>
      </c>
      <c r="P288" t="s">
        <v>101</v>
      </c>
      <c r="Q288" t="s">
        <v>102</v>
      </c>
      <c r="R288">
        <v>0</v>
      </c>
      <c r="S288">
        <v>0</v>
      </c>
      <c r="T288">
        <v>11</v>
      </c>
      <c r="U288">
        <v>0</v>
      </c>
      <c r="V288">
        <v>0</v>
      </c>
      <c r="W288">
        <v>12</v>
      </c>
      <c r="X288">
        <v>0</v>
      </c>
      <c r="Y288">
        <v>7</v>
      </c>
      <c r="Z288">
        <v>1</v>
      </c>
      <c r="AA288">
        <v>60</v>
      </c>
      <c r="AB288" t="s">
        <v>103</v>
      </c>
      <c r="AD288" t="s">
        <v>103</v>
      </c>
      <c r="AE288" t="s">
        <v>103</v>
      </c>
      <c r="AF288" t="s">
        <v>104</v>
      </c>
      <c r="AG288" t="s">
        <v>105</v>
      </c>
      <c r="AH288">
        <v>19</v>
      </c>
      <c r="AI288">
        <v>16</v>
      </c>
      <c r="AJ288">
        <v>16</v>
      </c>
      <c r="AK288">
        <v>10</v>
      </c>
      <c r="AL288">
        <v>0</v>
      </c>
      <c r="AM288">
        <v>0</v>
      </c>
      <c r="AN288">
        <v>0</v>
      </c>
      <c r="AO288">
        <v>0</v>
      </c>
      <c r="AP288" t="s">
        <v>106</v>
      </c>
      <c r="AQ288" t="s">
        <v>107</v>
      </c>
      <c r="AR288" t="s">
        <v>108</v>
      </c>
      <c r="AS288" t="s">
        <v>109</v>
      </c>
      <c r="AT288" t="s">
        <v>110</v>
      </c>
      <c r="AU288" t="s">
        <v>104</v>
      </c>
      <c r="AX288" t="s">
        <v>104</v>
      </c>
      <c r="AY288">
        <v>0</v>
      </c>
      <c r="AZ288">
        <v>0</v>
      </c>
      <c r="BA288">
        <v>4.25</v>
      </c>
      <c r="BC288">
        <v>0</v>
      </c>
      <c r="BD288">
        <v>9</v>
      </c>
      <c r="BI288" t="s">
        <v>112</v>
      </c>
      <c r="BJ288" t="s">
        <v>111</v>
      </c>
      <c r="BK288" t="s">
        <v>125</v>
      </c>
      <c r="BL288" t="str">
        <f>"https://www.hvlgroup.com/Products/Specs/"&amp;"H144501L-PN"</f>
        <v>https://www.hvlgroup.com/Products/Specs/H144501L-PN</v>
      </c>
      <c r="BM288" t="s">
        <v>762</v>
      </c>
      <c r="BN288" t="str">
        <f>"https://www.hvlgroup.com/Product/"&amp;"H144501L-PN"</f>
        <v>https://www.hvlgroup.com/Product/H144501L-PN</v>
      </c>
      <c r="BO288" t="s">
        <v>104</v>
      </c>
      <c r="BP288" t="s">
        <v>104</v>
      </c>
      <c r="BQ288" t="s">
        <v>232</v>
      </c>
      <c r="BR288" t="s">
        <v>116</v>
      </c>
      <c r="BS288" t="s">
        <v>415</v>
      </c>
      <c r="BT288">
        <v>7</v>
      </c>
      <c r="BV288" s="1">
        <v>42887</v>
      </c>
      <c r="BW288">
        <v>0</v>
      </c>
      <c r="BX288">
        <v>0</v>
      </c>
      <c r="BY288" t="s">
        <v>104</v>
      </c>
      <c r="BZ288">
        <v>0</v>
      </c>
      <c r="CA288">
        <v>0</v>
      </c>
      <c r="CB288">
        <v>0</v>
      </c>
      <c r="CC288">
        <v>0</v>
      </c>
      <c r="CD288">
        <v>1</v>
      </c>
      <c r="CE288">
        <v>157</v>
      </c>
      <c r="CF288" t="s">
        <v>90</v>
      </c>
      <c r="CI288" t="s">
        <v>111</v>
      </c>
      <c r="CJ288" t="s">
        <v>118</v>
      </c>
      <c r="CK288" t="s">
        <v>111</v>
      </c>
      <c r="CL288" t="s">
        <v>119</v>
      </c>
      <c r="CM288" t="s">
        <v>104</v>
      </c>
    </row>
    <row r="289" spans="1:91" x14ac:dyDescent="0.25">
      <c r="A289" t="s">
        <v>89</v>
      </c>
      <c r="B289" t="s">
        <v>90</v>
      </c>
      <c r="C289" t="s">
        <v>765</v>
      </c>
      <c r="D289" t="s">
        <v>760</v>
      </c>
      <c r="E289" s="4">
        <v>806134833497</v>
      </c>
      <c r="F289" t="s">
        <v>481</v>
      </c>
      <c r="G289" s="4">
        <v>146</v>
      </c>
      <c r="I289" t="s">
        <v>482</v>
      </c>
      <c r="J289" t="s">
        <v>761</v>
      </c>
      <c r="K289" t="s">
        <v>96</v>
      </c>
      <c r="L289" t="s">
        <v>97</v>
      </c>
      <c r="M289" t="s">
        <v>98</v>
      </c>
      <c r="N289" t="s">
        <v>151</v>
      </c>
      <c r="O289" t="s">
        <v>100</v>
      </c>
      <c r="P289" t="s">
        <v>101</v>
      </c>
      <c r="Q289" t="s">
        <v>102</v>
      </c>
      <c r="R289">
        <v>0</v>
      </c>
      <c r="S289">
        <v>0</v>
      </c>
      <c r="T289">
        <v>11</v>
      </c>
      <c r="U289">
        <v>0</v>
      </c>
      <c r="V289">
        <v>0</v>
      </c>
      <c r="W289">
        <v>12</v>
      </c>
      <c r="X289">
        <v>0</v>
      </c>
      <c r="Y289">
        <v>7</v>
      </c>
      <c r="Z289">
        <v>1</v>
      </c>
      <c r="AA289">
        <v>60</v>
      </c>
      <c r="AB289" t="s">
        <v>103</v>
      </c>
      <c r="AD289" t="s">
        <v>103</v>
      </c>
      <c r="AE289" t="s">
        <v>103</v>
      </c>
      <c r="AF289" t="s">
        <v>104</v>
      </c>
      <c r="AG289" t="s">
        <v>105</v>
      </c>
      <c r="AH289">
        <v>19</v>
      </c>
      <c r="AI289">
        <v>16</v>
      </c>
      <c r="AJ289">
        <v>16</v>
      </c>
      <c r="AK289">
        <v>10</v>
      </c>
      <c r="AL289">
        <v>0</v>
      </c>
      <c r="AM289">
        <v>0</v>
      </c>
      <c r="AN289">
        <v>0</v>
      </c>
      <c r="AO289">
        <v>0</v>
      </c>
      <c r="AP289" t="s">
        <v>106</v>
      </c>
      <c r="AQ289" t="s">
        <v>107</v>
      </c>
      <c r="AR289" t="s">
        <v>108</v>
      </c>
      <c r="AS289" t="s">
        <v>109</v>
      </c>
      <c r="AT289" t="s">
        <v>110</v>
      </c>
      <c r="AU289" t="s">
        <v>104</v>
      </c>
      <c r="AX289" t="s">
        <v>104</v>
      </c>
      <c r="AY289">
        <v>0</v>
      </c>
      <c r="AZ289">
        <v>0</v>
      </c>
      <c r="BA289">
        <v>4.75</v>
      </c>
      <c r="BC289">
        <v>0</v>
      </c>
      <c r="BD289">
        <v>0</v>
      </c>
      <c r="BI289" t="s">
        <v>112</v>
      </c>
      <c r="BJ289" t="s">
        <v>111</v>
      </c>
      <c r="BK289" t="s">
        <v>152</v>
      </c>
      <c r="BL289" t="str">
        <f>"https://www.hvlgroup.com/Products/Specs/"&amp;"H144501L-POC"</f>
        <v>https://www.hvlgroup.com/Products/Specs/H144501L-POC</v>
      </c>
      <c r="BM289" t="s">
        <v>762</v>
      </c>
      <c r="BN289" t="str">
        <f>"https://www.hvlgroup.com/Product/"&amp;"H144501L-POC"</f>
        <v>https://www.hvlgroup.com/Product/H144501L-POC</v>
      </c>
      <c r="BO289" t="s">
        <v>104</v>
      </c>
      <c r="BP289" t="s">
        <v>104</v>
      </c>
      <c r="BQ289" t="s">
        <v>232</v>
      </c>
      <c r="BR289" t="s">
        <v>116</v>
      </c>
      <c r="BS289" t="s">
        <v>766</v>
      </c>
      <c r="BT289">
        <v>8.6300000000000008</v>
      </c>
      <c r="BV289" s="1">
        <v>42887</v>
      </c>
      <c r="BW289">
        <v>0</v>
      </c>
      <c r="BX289">
        <v>0</v>
      </c>
      <c r="BY289" t="s">
        <v>104</v>
      </c>
      <c r="BZ289">
        <v>0</v>
      </c>
      <c r="CA289">
        <v>0</v>
      </c>
      <c r="CB289">
        <v>0</v>
      </c>
      <c r="CC289">
        <v>0</v>
      </c>
      <c r="CD289">
        <v>1</v>
      </c>
      <c r="CE289">
        <v>157</v>
      </c>
      <c r="CF289" t="s">
        <v>90</v>
      </c>
      <c r="CG289" s="1">
        <v>43709</v>
      </c>
      <c r="CI289" t="s">
        <v>111</v>
      </c>
      <c r="CJ289" t="s">
        <v>118</v>
      </c>
      <c r="CK289" t="s">
        <v>111</v>
      </c>
      <c r="CL289" t="s">
        <v>119</v>
      </c>
      <c r="CM289" t="s">
        <v>104</v>
      </c>
    </row>
    <row r="290" spans="1:91" x14ac:dyDescent="0.25">
      <c r="A290" t="s">
        <v>89</v>
      </c>
      <c r="B290" t="s">
        <v>90</v>
      </c>
      <c r="C290" t="s">
        <v>767</v>
      </c>
      <c r="D290" t="s">
        <v>768</v>
      </c>
      <c r="E290" s="4">
        <v>806134833428</v>
      </c>
      <c r="F290" t="s">
        <v>481</v>
      </c>
      <c r="G290" s="4">
        <v>105</v>
      </c>
      <c r="H290" s="4">
        <v>210</v>
      </c>
      <c r="I290" t="s">
        <v>482</v>
      </c>
      <c r="J290" t="s">
        <v>761</v>
      </c>
      <c r="K290" t="s">
        <v>96</v>
      </c>
      <c r="L290" t="s">
        <v>97</v>
      </c>
      <c r="M290" t="s">
        <v>98</v>
      </c>
      <c r="N290" t="s">
        <v>99</v>
      </c>
      <c r="O290" t="s">
        <v>100</v>
      </c>
      <c r="P290" t="s">
        <v>101</v>
      </c>
      <c r="Q290" t="s">
        <v>102</v>
      </c>
      <c r="R290">
        <v>0</v>
      </c>
      <c r="S290">
        <v>0</v>
      </c>
      <c r="T290">
        <v>8.25</v>
      </c>
      <c r="U290">
        <v>0</v>
      </c>
      <c r="V290">
        <v>0</v>
      </c>
      <c r="W290">
        <v>9</v>
      </c>
      <c r="X290">
        <v>0</v>
      </c>
      <c r="Y290">
        <v>4</v>
      </c>
      <c r="Z290">
        <v>1</v>
      </c>
      <c r="AA290">
        <v>60</v>
      </c>
      <c r="AB290" t="s">
        <v>103</v>
      </c>
      <c r="AD290" t="s">
        <v>103</v>
      </c>
      <c r="AE290" t="s">
        <v>103</v>
      </c>
      <c r="AF290" t="s">
        <v>104</v>
      </c>
      <c r="AG290" t="s">
        <v>105</v>
      </c>
      <c r="AH290">
        <v>16</v>
      </c>
      <c r="AI290">
        <v>13</v>
      </c>
      <c r="AJ290">
        <v>13</v>
      </c>
      <c r="AK290">
        <v>6</v>
      </c>
      <c r="AL290">
        <v>0</v>
      </c>
      <c r="AM290">
        <v>0</v>
      </c>
      <c r="AN290">
        <v>0</v>
      </c>
      <c r="AO290">
        <v>0</v>
      </c>
      <c r="AP290" t="s">
        <v>106</v>
      </c>
      <c r="AQ290" t="s">
        <v>107</v>
      </c>
      <c r="AR290" t="s">
        <v>108</v>
      </c>
      <c r="AS290" t="s">
        <v>109</v>
      </c>
      <c r="AT290" t="s">
        <v>110</v>
      </c>
      <c r="AU290" t="s">
        <v>104</v>
      </c>
      <c r="AX290" t="s">
        <v>104</v>
      </c>
      <c r="AY290">
        <v>0</v>
      </c>
      <c r="AZ290">
        <v>0</v>
      </c>
      <c r="BA290">
        <v>4.25</v>
      </c>
      <c r="BC290">
        <v>0</v>
      </c>
      <c r="BD290">
        <v>9</v>
      </c>
      <c r="BI290" t="s">
        <v>112</v>
      </c>
      <c r="BJ290" t="s">
        <v>111</v>
      </c>
      <c r="BK290" t="s">
        <v>113</v>
      </c>
      <c r="BL290" t="str">
        <f>"https://www.hvlgroup.com/Products/Specs/"&amp;"H144501S-AGB"</f>
        <v>https://www.hvlgroup.com/Products/Specs/H144501S-AGB</v>
      </c>
      <c r="BM290" t="s">
        <v>762</v>
      </c>
      <c r="BN290" t="str">
        <f>"https://www.hvlgroup.com/Product/"&amp;"H144501S-AGB"</f>
        <v>https://www.hvlgroup.com/Product/H144501S-AGB</v>
      </c>
      <c r="BO290" t="s">
        <v>104</v>
      </c>
      <c r="BP290" t="s">
        <v>104</v>
      </c>
      <c r="BQ290" t="s">
        <v>232</v>
      </c>
      <c r="BR290" t="s">
        <v>116</v>
      </c>
      <c r="BS290" t="s">
        <v>769</v>
      </c>
      <c r="BT290">
        <v>6.25</v>
      </c>
      <c r="BV290" s="1">
        <v>42887</v>
      </c>
      <c r="BW290">
        <v>0</v>
      </c>
      <c r="BX290">
        <v>0</v>
      </c>
      <c r="BY290" t="s">
        <v>104</v>
      </c>
      <c r="BZ290">
        <v>0</v>
      </c>
      <c r="CA290">
        <v>0</v>
      </c>
      <c r="CB290">
        <v>0</v>
      </c>
      <c r="CC290">
        <v>0</v>
      </c>
      <c r="CD290">
        <v>1</v>
      </c>
      <c r="CE290">
        <v>157</v>
      </c>
      <c r="CF290" t="s">
        <v>90</v>
      </c>
      <c r="CI290" t="s">
        <v>111</v>
      </c>
      <c r="CJ290" t="s">
        <v>118</v>
      </c>
      <c r="CK290" t="s">
        <v>111</v>
      </c>
      <c r="CL290" t="s">
        <v>119</v>
      </c>
      <c r="CM290" t="s">
        <v>104</v>
      </c>
    </row>
    <row r="291" spans="1:91" x14ac:dyDescent="0.25">
      <c r="A291" t="s">
        <v>89</v>
      </c>
      <c r="B291" t="s">
        <v>90</v>
      </c>
      <c r="C291" t="s">
        <v>770</v>
      </c>
      <c r="D291" t="s">
        <v>768</v>
      </c>
      <c r="E291" s="4">
        <v>806134833435</v>
      </c>
      <c r="F291" t="s">
        <v>481</v>
      </c>
      <c r="G291" s="4">
        <v>105</v>
      </c>
      <c r="H291" s="4">
        <v>210</v>
      </c>
      <c r="I291" t="s">
        <v>482</v>
      </c>
      <c r="J291" t="s">
        <v>761</v>
      </c>
      <c r="K291" t="s">
        <v>96</v>
      </c>
      <c r="L291" t="s">
        <v>97</v>
      </c>
      <c r="M291" t="s">
        <v>98</v>
      </c>
      <c r="N291" t="s">
        <v>121</v>
      </c>
      <c r="O291" t="s">
        <v>100</v>
      </c>
      <c r="P291" t="s">
        <v>101</v>
      </c>
      <c r="Q291" t="s">
        <v>102</v>
      </c>
      <c r="R291">
        <v>0</v>
      </c>
      <c r="S291">
        <v>0</v>
      </c>
      <c r="T291">
        <v>8.25</v>
      </c>
      <c r="U291">
        <v>0</v>
      </c>
      <c r="V291">
        <v>0</v>
      </c>
      <c r="W291">
        <v>9</v>
      </c>
      <c r="X291">
        <v>0</v>
      </c>
      <c r="Y291">
        <v>4</v>
      </c>
      <c r="Z291">
        <v>1</v>
      </c>
      <c r="AA291">
        <v>60</v>
      </c>
      <c r="AB291" t="s">
        <v>103</v>
      </c>
      <c r="AD291" t="s">
        <v>103</v>
      </c>
      <c r="AE291" t="s">
        <v>103</v>
      </c>
      <c r="AF291" t="s">
        <v>104</v>
      </c>
      <c r="AG291" t="s">
        <v>105</v>
      </c>
      <c r="AH291">
        <v>16</v>
      </c>
      <c r="AI291">
        <v>13</v>
      </c>
      <c r="AJ291">
        <v>13</v>
      </c>
      <c r="AK291">
        <v>6</v>
      </c>
      <c r="AL291">
        <v>0</v>
      </c>
      <c r="AM291">
        <v>0</v>
      </c>
      <c r="AN291">
        <v>0</v>
      </c>
      <c r="AO291">
        <v>0</v>
      </c>
      <c r="AP291" t="s">
        <v>106</v>
      </c>
      <c r="AQ291" t="s">
        <v>107</v>
      </c>
      <c r="AR291" t="s">
        <v>108</v>
      </c>
      <c r="AS291" t="s">
        <v>109</v>
      </c>
      <c r="AT291" t="s">
        <v>110</v>
      </c>
      <c r="AU291" t="s">
        <v>104</v>
      </c>
      <c r="AX291" t="s">
        <v>104</v>
      </c>
      <c r="AY291">
        <v>0</v>
      </c>
      <c r="AZ291">
        <v>0</v>
      </c>
      <c r="BA291">
        <v>4.25</v>
      </c>
      <c r="BC291">
        <v>0</v>
      </c>
      <c r="BD291">
        <v>9</v>
      </c>
      <c r="BI291" t="s">
        <v>112</v>
      </c>
      <c r="BJ291" t="s">
        <v>111</v>
      </c>
      <c r="BK291" t="s">
        <v>122</v>
      </c>
      <c r="BL291" t="str">
        <f>"https://www.hvlgroup.com/Products/Specs/"&amp;"H144501S-OB"</f>
        <v>https://www.hvlgroup.com/Products/Specs/H144501S-OB</v>
      </c>
      <c r="BM291" t="s">
        <v>762</v>
      </c>
      <c r="BN291" t="str">
        <f>"https://www.hvlgroup.com/Product/"&amp;"H144501S-OB"</f>
        <v>https://www.hvlgroup.com/Product/H144501S-OB</v>
      </c>
      <c r="BO291" t="s">
        <v>104</v>
      </c>
      <c r="BP291" t="s">
        <v>104</v>
      </c>
      <c r="BQ291" t="s">
        <v>232</v>
      </c>
      <c r="BR291" t="s">
        <v>116</v>
      </c>
      <c r="BS291" t="s">
        <v>769</v>
      </c>
      <c r="BT291">
        <v>6.25</v>
      </c>
      <c r="BV291" s="1">
        <v>42887</v>
      </c>
      <c r="BW291">
        <v>0</v>
      </c>
      <c r="BX291">
        <v>0</v>
      </c>
      <c r="BY291" t="s">
        <v>104</v>
      </c>
      <c r="BZ291">
        <v>0</v>
      </c>
      <c r="CA291">
        <v>0</v>
      </c>
      <c r="CB291">
        <v>0</v>
      </c>
      <c r="CC291">
        <v>0</v>
      </c>
      <c r="CD291">
        <v>1</v>
      </c>
      <c r="CE291">
        <v>157</v>
      </c>
      <c r="CF291" t="s">
        <v>90</v>
      </c>
      <c r="CI291" t="s">
        <v>111</v>
      </c>
      <c r="CJ291" t="s">
        <v>118</v>
      </c>
      <c r="CK291" t="s">
        <v>111</v>
      </c>
      <c r="CL291" t="s">
        <v>119</v>
      </c>
      <c r="CM291" t="s">
        <v>104</v>
      </c>
    </row>
    <row r="292" spans="1:91" x14ac:dyDescent="0.25">
      <c r="A292" t="s">
        <v>89</v>
      </c>
      <c r="B292" t="s">
        <v>90</v>
      </c>
      <c r="C292" t="s">
        <v>771</v>
      </c>
      <c r="D292" t="s">
        <v>768</v>
      </c>
      <c r="E292" s="4">
        <v>806134833442</v>
      </c>
      <c r="F292" t="s">
        <v>481</v>
      </c>
      <c r="G292" s="4">
        <v>105</v>
      </c>
      <c r="H292" s="4">
        <v>210</v>
      </c>
      <c r="I292" t="s">
        <v>482</v>
      </c>
      <c r="J292" t="s">
        <v>761</v>
      </c>
      <c r="K292" t="s">
        <v>96</v>
      </c>
      <c r="L292" t="s">
        <v>97</v>
      </c>
      <c r="M292" t="s">
        <v>98</v>
      </c>
      <c r="N292" t="s">
        <v>124</v>
      </c>
      <c r="O292" t="s">
        <v>100</v>
      </c>
      <c r="P292" t="s">
        <v>101</v>
      </c>
      <c r="Q292" t="s">
        <v>102</v>
      </c>
      <c r="R292">
        <v>0</v>
      </c>
      <c r="S292">
        <v>0</v>
      </c>
      <c r="T292">
        <v>8.25</v>
      </c>
      <c r="U292">
        <v>0</v>
      </c>
      <c r="V292">
        <v>0</v>
      </c>
      <c r="W292">
        <v>9</v>
      </c>
      <c r="X292">
        <v>0</v>
      </c>
      <c r="Y292">
        <v>4</v>
      </c>
      <c r="Z292">
        <v>1</v>
      </c>
      <c r="AA292">
        <v>60</v>
      </c>
      <c r="AB292" t="s">
        <v>103</v>
      </c>
      <c r="AD292" t="s">
        <v>103</v>
      </c>
      <c r="AE292" t="s">
        <v>103</v>
      </c>
      <c r="AF292" t="s">
        <v>104</v>
      </c>
      <c r="AG292" t="s">
        <v>105</v>
      </c>
      <c r="AH292">
        <v>16</v>
      </c>
      <c r="AI292">
        <v>13</v>
      </c>
      <c r="AJ292">
        <v>13</v>
      </c>
      <c r="AK292">
        <v>6</v>
      </c>
      <c r="AL292">
        <v>0</v>
      </c>
      <c r="AM292">
        <v>0</v>
      </c>
      <c r="AN292">
        <v>0</v>
      </c>
      <c r="AO292">
        <v>0</v>
      </c>
      <c r="AP292" t="s">
        <v>106</v>
      </c>
      <c r="AQ292" t="s">
        <v>107</v>
      </c>
      <c r="AR292" t="s">
        <v>108</v>
      </c>
      <c r="AS292" t="s">
        <v>109</v>
      </c>
      <c r="AT292" t="s">
        <v>110</v>
      </c>
      <c r="AU292" t="s">
        <v>104</v>
      </c>
      <c r="AX292" t="s">
        <v>104</v>
      </c>
      <c r="AY292">
        <v>0</v>
      </c>
      <c r="AZ292">
        <v>0</v>
      </c>
      <c r="BA292">
        <v>4.25</v>
      </c>
      <c r="BC292">
        <v>0</v>
      </c>
      <c r="BD292">
        <v>9</v>
      </c>
      <c r="BI292" t="s">
        <v>112</v>
      </c>
      <c r="BJ292" t="s">
        <v>111</v>
      </c>
      <c r="BK292" t="s">
        <v>125</v>
      </c>
      <c r="BL292" t="str">
        <f>"https://www.hvlgroup.com/Products/Specs/"&amp;"H144501S-PN"</f>
        <v>https://www.hvlgroup.com/Products/Specs/H144501S-PN</v>
      </c>
      <c r="BM292" t="s">
        <v>762</v>
      </c>
      <c r="BN292" t="str">
        <f>"https://www.hvlgroup.com/Product/"&amp;"H144501S-PN"</f>
        <v>https://www.hvlgroup.com/Product/H144501S-PN</v>
      </c>
      <c r="BO292" t="s">
        <v>104</v>
      </c>
      <c r="BP292" t="s">
        <v>104</v>
      </c>
      <c r="BQ292" t="s">
        <v>232</v>
      </c>
      <c r="BR292" t="s">
        <v>116</v>
      </c>
      <c r="BS292" t="s">
        <v>769</v>
      </c>
      <c r="BT292">
        <v>6.25</v>
      </c>
      <c r="BV292" s="1">
        <v>42887</v>
      </c>
      <c r="BW292">
        <v>0</v>
      </c>
      <c r="BX292">
        <v>0</v>
      </c>
      <c r="BY292" t="s">
        <v>104</v>
      </c>
      <c r="BZ292">
        <v>0</v>
      </c>
      <c r="CA292">
        <v>0</v>
      </c>
      <c r="CB292">
        <v>0</v>
      </c>
      <c r="CC292">
        <v>0</v>
      </c>
      <c r="CD292">
        <v>1</v>
      </c>
      <c r="CE292">
        <v>157</v>
      </c>
      <c r="CF292" t="s">
        <v>90</v>
      </c>
      <c r="CI292" t="s">
        <v>111</v>
      </c>
      <c r="CJ292" t="s">
        <v>118</v>
      </c>
      <c r="CK292" t="s">
        <v>111</v>
      </c>
      <c r="CL292" t="s">
        <v>119</v>
      </c>
      <c r="CM292" t="s">
        <v>104</v>
      </c>
    </row>
    <row r="293" spans="1:91" x14ac:dyDescent="0.25">
      <c r="A293" t="s">
        <v>89</v>
      </c>
      <c r="B293" t="s">
        <v>90</v>
      </c>
      <c r="C293" t="s">
        <v>772</v>
      </c>
      <c r="D293" t="s">
        <v>768</v>
      </c>
      <c r="E293" s="4">
        <v>806134833459</v>
      </c>
      <c r="F293" t="s">
        <v>481</v>
      </c>
      <c r="G293" s="4">
        <v>105</v>
      </c>
      <c r="I293" t="s">
        <v>482</v>
      </c>
      <c r="J293" t="s">
        <v>761</v>
      </c>
      <c r="K293" t="s">
        <v>96</v>
      </c>
      <c r="L293" t="s">
        <v>97</v>
      </c>
      <c r="M293" t="s">
        <v>98</v>
      </c>
      <c r="N293" t="s">
        <v>151</v>
      </c>
      <c r="O293" t="s">
        <v>100</v>
      </c>
      <c r="P293" t="s">
        <v>101</v>
      </c>
      <c r="Q293" t="s">
        <v>102</v>
      </c>
      <c r="R293">
        <v>0</v>
      </c>
      <c r="S293">
        <v>0</v>
      </c>
      <c r="T293">
        <v>8.25</v>
      </c>
      <c r="U293">
        <v>0</v>
      </c>
      <c r="V293">
        <v>0</v>
      </c>
      <c r="W293">
        <v>9</v>
      </c>
      <c r="X293">
        <v>0</v>
      </c>
      <c r="Y293">
        <v>4</v>
      </c>
      <c r="Z293">
        <v>1</v>
      </c>
      <c r="AA293">
        <v>60</v>
      </c>
      <c r="AB293" t="s">
        <v>103</v>
      </c>
      <c r="AD293" t="s">
        <v>103</v>
      </c>
      <c r="AE293" t="s">
        <v>103</v>
      </c>
      <c r="AF293" t="s">
        <v>104</v>
      </c>
      <c r="AG293" t="s">
        <v>105</v>
      </c>
      <c r="AH293">
        <v>16</v>
      </c>
      <c r="AI293">
        <v>13</v>
      </c>
      <c r="AJ293">
        <v>13</v>
      </c>
      <c r="AK293">
        <v>6</v>
      </c>
      <c r="AL293">
        <v>0</v>
      </c>
      <c r="AM293">
        <v>0</v>
      </c>
      <c r="AN293">
        <v>0</v>
      </c>
      <c r="AO293">
        <v>0</v>
      </c>
      <c r="AP293" t="s">
        <v>106</v>
      </c>
      <c r="AQ293" t="s">
        <v>107</v>
      </c>
      <c r="AR293" t="s">
        <v>108</v>
      </c>
      <c r="AS293" t="s">
        <v>109</v>
      </c>
      <c r="AT293" t="s">
        <v>110</v>
      </c>
      <c r="AU293" t="s">
        <v>104</v>
      </c>
      <c r="AX293" t="s">
        <v>104</v>
      </c>
      <c r="AY293">
        <v>0</v>
      </c>
      <c r="AZ293">
        <v>0</v>
      </c>
      <c r="BA293">
        <v>4.25</v>
      </c>
      <c r="BC293">
        <v>0</v>
      </c>
      <c r="BD293">
        <v>9</v>
      </c>
      <c r="BI293" t="s">
        <v>112</v>
      </c>
      <c r="BJ293" t="s">
        <v>111</v>
      </c>
      <c r="BK293" t="s">
        <v>152</v>
      </c>
      <c r="BL293" t="str">
        <f>"https://www.hvlgroup.com/Products/Specs/"&amp;"H144501S-POC"</f>
        <v>https://www.hvlgroup.com/Products/Specs/H144501S-POC</v>
      </c>
      <c r="BM293" t="s">
        <v>762</v>
      </c>
      <c r="BN293" t="str">
        <f>"https://www.hvlgroup.com/Product/"&amp;"H144501S-POC"</f>
        <v>https://www.hvlgroup.com/Product/H144501S-POC</v>
      </c>
      <c r="BO293" t="s">
        <v>104</v>
      </c>
      <c r="BP293" t="s">
        <v>104</v>
      </c>
      <c r="BQ293" t="s">
        <v>232</v>
      </c>
      <c r="BR293" t="s">
        <v>116</v>
      </c>
      <c r="BS293" t="s">
        <v>769</v>
      </c>
      <c r="BT293">
        <v>6.25</v>
      </c>
      <c r="BV293" s="1">
        <v>42887</v>
      </c>
      <c r="BW293">
        <v>0</v>
      </c>
      <c r="BX293">
        <v>0</v>
      </c>
      <c r="BY293" t="s">
        <v>104</v>
      </c>
      <c r="BZ293">
        <v>0</v>
      </c>
      <c r="CA293">
        <v>0</v>
      </c>
      <c r="CB293">
        <v>0</v>
      </c>
      <c r="CC293">
        <v>0</v>
      </c>
      <c r="CD293">
        <v>1</v>
      </c>
      <c r="CE293">
        <v>157</v>
      </c>
      <c r="CF293" t="s">
        <v>90</v>
      </c>
      <c r="CG293" s="1">
        <v>43709</v>
      </c>
      <c r="CI293" t="s">
        <v>111</v>
      </c>
      <c r="CJ293" t="s">
        <v>118</v>
      </c>
      <c r="CK293" t="s">
        <v>111</v>
      </c>
      <c r="CL293" t="s">
        <v>119</v>
      </c>
      <c r="CM293" t="s">
        <v>104</v>
      </c>
    </row>
    <row r="294" spans="1:91" x14ac:dyDescent="0.25">
      <c r="A294" t="s">
        <v>89</v>
      </c>
      <c r="B294" t="s">
        <v>90</v>
      </c>
      <c r="C294" t="s">
        <v>773</v>
      </c>
      <c r="D294" t="s">
        <v>774</v>
      </c>
      <c r="E294" s="4">
        <v>806134837396</v>
      </c>
      <c r="F294" t="s">
        <v>93</v>
      </c>
      <c r="G294" s="4">
        <v>81</v>
      </c>
      <c r="H294" s="4">
        <v>162</v>
      </c>
      <c r="I294" t="s">
        <v>94</v>
      </c>
      <c r="J294" t="s">
        <v>775</v>
      </c>
      <c r="K294" t="s">
        <v>96</v>
      </c>
      <c r="L294" t="s">
        <v>97</v>
      </c>
      <c r="M294" t="s">
        <v>98</v>
      </c>
      <c r="N294" t="s">
        <v>460</v>
      </c>
      <c r="O294" t="s">
        <v>100</v>
      </c>
      <c r="R294">
        <v>0</v>
      </c>
      <c r="S294">
        <v>0</v>
      </c>
      <c r="T294">
        <v>13.5</v>
      </c>
      <c r="U294">
        <v>0</v>
      </c>
      <c r="V294">
        <v>0</v>
      </c>
      <c r="W294">
        <v>5.5</v>
      </c>
      <c r="X294">
        <v>7.5</v>
      </c>
      <c r="Y294">
        <v>3</v>
      </c>
      <c r="Z294">
        <v>1</v>
      </c>
      <c r="AA294">
        <v>60</v>
      </c>
      <c r="AB294" t="s">
        <v>182</v>
      </c>
      <c r="AD294" t="s">
        <v>182</v>
      </c>
      <c r="AE294" t="s">
        <v>182</v>
      </c>
      <c r="AF294" t="s">
        <v>111</v>
      </c>
      <c r="AG294" t="s">
        <v>105</v>
      </c>
      <c r="AH294">
        <v>16</v>
      </c>
      <c r="AI294">
        <v>11</v>
      </c>
      <c r="AJ294">
        <v>9</v>
      </c>
      <c r="AK294">
        <v>4</v>
      </c>
      <c r="AL294">
        <v>0</v>
      </c>
      <c r="AM294">
        <v>0</v>
      </c>
      <c r="AN294">
        <v>0</v>
      </c>
      <c r="AO294">
        <v>0</v>
      </c>
      <c r="AP294" t="s">
        <v>106</v>
      </c>
      <c r="AQ294" t="s">
        <v>107</v>
      </c>
      <c r="AR294" t="s">
        <v>108</v>
      </c>
      <c r="AS294" t="s">
        <v>109</v>
      </c>
      <c r="AT294" t="s">
        <v>110</v>
      </c>
      <c r="AU294" t="s">
        <v>111</v>
      </c>
      <c r="AV294" t="s">
        <v>112</v>
      </c>
      <c r="AW294" t="s">
        <v>112</v>
      </c>
      <c r="AX294" t="s">
        <v>104</v>
      </c>
      <c r="AY294">
        <v>0</v>
      </c>
      <c r="AZ294">
        <v>0</v>
      </c>
      <c r="BA294">
        <v>4.5</v>
      </c>
      <c r="BC294">
        <v>0</v>
      </c>
      <c r="BD294">
        <v>8</v>
      </c>
      <c r="BI294" t="s">
        <v>112</v>
      </c>
      <c r="BJ294" t="s">
        <v>111</v>
      </c>
      <c r="BK294" t="s">
        <v>461</v>
      </c>
      <c r="BL294" t="str">
        <f>"https://www.hvlgroup.com/Products/Specs/"&amp;"H145101-AGB/BK"</f>
        <v>https://www.hvlgroup.com/Products/Specs/H145101-AGB/BK</v>
      </c>
      <c r="BM294" t="s">
        <v>776</v>
      </c>
      <c r="BN294" t="str">
        <f>"https://www.hvlgroup.com/Product/"&amp;"H145101-AGB/BK"</f>
        <v>https://www.hvlgroup.com/Product/H145101-AGB/BK</v>
      </c>
      <c r="BO294" t="s">
        <v>104</v>
      </c>
      <c r="BP294" t="s">
        <v>104</v>
      </c>
      <c r="BQ294" t="s">
        <v>328</v>
      </c>
      <c r="BR294" t="s">
        <v>116</v>
      </c>
      <c r="BS294" t="s">
        <v>116</v>
      </c>
      <c r="BT294">
        <v>0</v>
      </c>
      <c r="BV294" s="1">
        <v>42887</v>
      </c>
      <c r="BW294">
        <v>0</v>
      </c>
      <c r="BX294">
        <v>0</v>
      </c>
      <c r="BY294" t="s">
        <v>104</v>
      </c>
      <c r="BZ294">
        <v>0</v>
      </c>
      <c r="CA294">
        <v>0</v>
      </c>
      <c r="CB294">
        <v>0</v>
      </c>
      <c r="CC294">
        <v>0</v>
      </c>
      <c r="CD294">
        <v>1</v>
      </c>
      <c r="CE294">
        <v>116</v>
      </c>
      <c r="CF294" t="s">
        <v>90</v>
      </c>
      <c r="CI294" t="s">
        <v>111</v>
      </c>
      <c r="CJ294" t="s">
        <v>118</v>
      </c>
      <c r="CK294" t="s">
        <v>111</v>
      </c>
      <c r="CL294" t="s">
        <v>119</v>
      </c>
      <c r="CM294" t="s">
        <v>104</v>
      </c>
    </row>
    <row r="295" spans="1:91" x14ac:dyDescent="0.25">
      <c r="A295" t="s">
        <v>89</v>
      </c>
      <c r="B295" t="s">
        <v>90</v>
      </c>
      <c r="C295" t="s">
        <v>777</v>
      </c>
      <c r="D295" t="s">
        <v>774</v>
      </c>
      <c r="E295" s="4">
        <v>806134837402</v>
      </c>
      <c r="F295" t="s">
        <v>93</v>
      </c>
      <c r="G295" s="4">
        <v>81</v>
      </c>
      <c r="H295" s="4">
        <v>162</v>
      </c>
      <c r="I295" t="s">
        <v>94</v>
      </c>
      <c r="J295" t="s">
        <v>775</v>
      </c>
      <c r="K295" t="s">
        <v>96</v>
      </c>
      <c r="L295" t="s">
        <v>97</v>
      </c>
      <c r="M295" t="s">
        <v>98</v>
      </c>
      <c r="N295" t="s">
        <v>465</v>
      </c>
      <c r="O295" t="s">
        <v>100</v>
      </c>
      <c r="R295">
        <v>0</v>
      </c>
      <c r="S295">
        <v>0</v>
      </c>
      <c r="T295">
        <v>13.5</v>
      </c>
      <c r="U295">
        <v>0</v>
      </c>
      <c r="V295">
        <v>0</v>
      </c>
      <c r="W295">
        <v>5.5</v>
      </c>
      <c r="X295">
        <v>7.5</v>
      </c>
      <c r="Y295">
        <v>3</v>
      </c>
      <c r="Z295">
        <v>1</v>
      </c>
      <c r="AA295">
        <v>60</v>
      </c>
      <c r="AB295" t="s">
        <v>182</v>
      </c>
      <c r="AD295" t="s">
        <v>182</v>
      </c>
      <c r="AE295" t="s">
        <v>182</v>
      </c>
      <c r="AF295" t="s">
        <v>111</v>
      </c>
      <c r="AG295" t="s">
        <v>105</v>
      </c>
      <c r="AH295">
        <v>16</v>
      </c>
      <c r="AI295">
        <v>11</v>
      </c>
      <c r="AJ295">
        <v>9</v>
      </c>
      <c r="AK295">
        <v>4</v>
      </c>
      <c r="AL295">
        <v>0</v>
      </c>
      <c r="AM295">
        <v>0</v>
      </c>
      <c r="AN295">
        <v>0</v>
      </c>
      <c r="AO295">
        <v>0</v>
      </c>
      <c r="AP295" t="s">
        <v>106</v>
      </c>
      <c r="AQ295" t="s">
        <v>107</v>
      </c>
      <c r="AR295" t="s">
        <v>108</v>
      </c>
      <c r="AS295" t="s">
        <v>109</v>
      </c>
      <c r="AT295" t="s">
        <v>110</v>
      </c>
      <c r="AU295" t="s">
        <v>111</v>
      </c>
      <c r="AV295" t="s">
        <v>112</v>
      </c>
      <c r="AW295" t="s">
        <v>112</v>
      </c>
      <c r="AX295" t="s">
        <v>104</v>
      </c>
      <c r="AY295">
        <v>0</v>
      </c>
      <c r="AZ295">
        <v>0</v>
      </c>
      <c r="BA295">
        <v>4.5</v>
      </c>
      <c r="BC295">
        <v>0</v>
      </c>
      <c r="BD295">
        <v>8</v>
      </c>
      <c r="BI295" t="s">
        <v>112</v>
      </c>
      <c r="BJ295" t="s">
        <v>111</v>
      </c>
      <c r="BK295" t="s">
        <v>466</v>
      </c>
      <c r="BL295" t="str">
        <f>"https://www.hvlgroup.com/Products/Specs/"&amp;"H145101-PN/BK"</f>
        <v>https://www.hvlgroup.com/Products/Specs/H145101-PN/BK</v>
      </c>
      <c r="BM295" t="s">
        <v>776</v>
      </c>
      <c r="BN295" t="str">
        <f>"https://www.hvlgroup.com/Product/"&amp;"H145101-PN/BK"</f>
        <v>https://www.hvlgroup.com/Product/H145101-PN/BK</v>
      </c>
      <c r="BO295" t="s">
        <v>104</v>
      </c>
      <c r="BP295" t="s">
        <v>104</v>
      </c>
      <c r="BQ295" t="s">
        <v>328</v>
      </c>
      <c r="BR295" t="s">
        <v>116</v>
      </c>
      <c r="BS295" t="s">
        <v>116</v>
      </c>
      <c r="BT295">
        <v>0</v>
      </c>
      <c r="BV295" s="1">
        <v>42887</v>
      </c>
      <c r="BW295">
        <v>0</v>
      </c>
      <c r="BX295">
        <v>0</v>
      </c>
      <c r="BY295" t="s">
        <v>104</v>
      </c>
      <c r="BZ295">
        <v>0</v>
      </c>
      <c r="CA295">
        <v>0</v>
      </c>
      <c r="CB295">
        <v>0</v>
      </c>
      <c r="CC295">
        <v>0</v>
      </c>
      <c r="CD295">
        <v>1</v>
      </c>
      <c r="CE295">
        <v>116</v>
      </c>
      <c r="CF295" t="s">
        <v>90</v>
      </c>
      <c r="CI295" t="s">
        <v>111</v>
      </c>
      <c r="CJ295" t="s">
        <v>118</v>
      </c>
      <c r="CK295" t="s">
        <v>111</v>
      </c>
      <c r="CL295" t="s">
        <v>119</v>
      </c>
      <c r="CM295" t="s">
        <v>104</v>
      </c>
    </row>
    <row r="296" spans="1:91" x14ac:dyDescent="0.25">
      <c r="A296" t="s">
        <v>89</v>
      </c>
      <c r="B296" t="s">
        <v>90</v>
      </c>
      <c r="C296" t="s">
        <v>778</v>
      </c>
      <c r="D296" t="s">
        <v>774</v>
      </c>
      <c r="E296" s="4">
        <v>806134837419</v>
      </c>
      <c r="F296" t="s">
        <v>93</v>
      </c>
      <c r="G296" s="4">
        <v>81</v>
      </c>
      <c r="H296" s="4">
        <v>162</v>
      </c>
      <c r="I296" t="s">
        <v>94</v>
      </c>
      <c r="J296" t="s">
        <v>775</v>
      </c>
      <c r="K296" t="s">
        <v>96</v>
      </c>
      <c r="L296" t="s">
        <v>97</v>
      </c>
      <c r="M296" t="s">
        <v>98</v>
      </c>
      <c r="N296" t="s">
        <v>779</v>
      </c>
      <c r="O296" t="s">
        <v>100</v>
      </c>
      <c r="R296">
        <v>0</v>
      </c>
      <c r="S296">
        <v>0</v>
      </c>
      <c r="T296">
        <v>13.5</v>
      </c>
      <c r="U296">
        <v>0</v>
      </c>
      <c r="V296">
        <v>0</v>
      </c>
      <c r="W296">
        <v>5.5</v>
      </c>
      <c r="X296">
        <v>7.5</v>
      </c>
      <c r="Y296">
        <v>3</v>
      </c>
      <c r="Z296">
        <v>1</v>
      </c>
      <c r="AA296">
        <v>60</v>
      </c>
      <c r="AB296" t="s">
        <v>182</v>
      </c>
      <c r="AD296" t="s">
        <v>182</v>
      </c>
      <c r="AE296" t="s">
        <v>182</v>
      </c>
      <c r="AF296" t="s">
        <v>111</v>
      </c>
      <c r="AG296" t="s">
        <v>105</v>
      </c>
      <c r="AH296">
        <v>16</v>
      </c>
      <c r="AI296">
        <v>11</v>
      </c>
      <c r="AJ296">
        <v>9</v>
      </c>
      <c r="AK296">
        <v>4</v>
      </c>
      <c r="AL296">
        <v>0</v>
      </c>
      <c r="AM296">
        <v>0</v>
      </c>
      <c r="AN296">
        <v>0</v>
      </c>
      <c r="AO296">
        <v>0</v>
      </c>
      <c r="AP296" t="s">
        <v>106</v>
      </c>
      <c r="AQ296" t="s">
        <v>107</v>
      </c>
      <c r="AR296" t="s">
        <v>108</v>
      </c>
      <c r="AS296" t="s">
        <v>109</v>
      </c>
      <c r="AT296" t="s">
        <v>110</v>
      </c>
      <c r="AU296" t="s">
        <v>111</v>
      </c>
      <c r="AV296" t="s">
        <v>112</v>
      </c>
      <c r="AW296" t="s">
        <v>112</v>
      </c>
      <c r="AX296" t="s">
        <v>104</v>
      </c>
      <c r="AY296">
        <v>0</v>
      </c>
      <c r="AZ296">
        <v>0</v>
      </c>
      <c r="BA296">
        <v>4.5</v>
      </c>
      <c r="BC296">
        <v>0</v>
      </c>
      <c r="BD296">
        <v>8</v>
      </c>
      <c r="BI296" t="s">
        <v>112</v>
      </c>
      <c r="BJ296" t="s">
        <v>111</v>
      </c>
      <c r="BK296" t="s">
        <v>780</v>
      </c>
      <c r="BL296" t="str">
        <f>"https://www.hvlgroup.com/Products/Specs/"&amp;"H145101-POC/BK"</f>
        <v>https://www.hvlgroup.com/Products/Specs/H145101-POC/BK</v>
      </c>
      <c r="BM296" t="s">
        <v>776</v>
      </c>
      <c r="BN296" t="str">
        <f>"https://www.hvlgroup.com/Product/"&amp;"H145101-POC/BK"</f>
        <v>https://www.hvlgroup.com/Product/H145101-POC/BK</v>
      </c>
      <c r="BO296" t="s">
        <v>104</v>
      </c>
      <c r="BP296" t="s">
        <v>104</v>
      </c>
      <c r="BQ296" t="s">
        <v>328</v>
      </c>
      <c r="BR296" t="s">
        <v>116</v>
      </c>
      <c r="BS296" t="s">
        <v>116</v>
      </c>
      <c r="BT296">
        <v>0</v>
      </c>
      <c r="BV296" s="1">
        <v>42887</v>
      </c>
      <c r="BW296">
        <v>0</v>
      </c>
      <c r="BX296">
        <v>0</v>
      </c>
      <c r="BY296" t="s">
        <v>104</v>
      </c>
      <c r="BZ296">
        <v>0</v>
      </c>
      <c r="CA296">
        <v>0</v>
      </c>
      <c r="CB296">
        <v>0</v>
      </c>
      <c r="CC296">
        <v>0</v>
      </c>
      <c r="CD296">
        <v>1</v>
      </c>
      <c r="CE296">
        <v>116</v>
      </c>
      <c r="CF296" t="s">
        <v>90</v>
      </c>
      <c r="CI296" t="s">
        <v>111</v>
      </c>
      <c r="CJ296" t="s">
        <v>118</v>
      </c>
      <c r="CK296" t="s">
        <v>111</v>
      </c>
      <c r="CL296" t="s">
        <v>119</v>
      </c>
      <c r="CM296" t="s">
        <v>104</v>
      </c>
    </row>
    <row r="297" spans="1:91" x14ac:dyDescent="0.25">
      <c r="A297" t="s">
        <v>89</v>
      </c>
      <c r="B297" t="s">
        <v>90</v>
      </c>
      <c r="C297" t="s">
        <v>781</v>
      </c>
      <c r="D297" t="s">
        <v>782</v>
      </c>
      <c r="E297" s="4">
        <v>806134837426</v>
      </c>
      <c r="F297" t="s">
        <v>481</v>
      </c>
      <c r="G297" s="4">
        <v>75</v>
      </c>
      <c r="H297" s="4">
        <v>150</v>
      </c>
      <c r="I297" t="s">
        <v>482</v>
      </c>
      <c r="J297" t="s">
        <v>775</v>
      </c>
      <c r="K297" t="s">
        <v>96</v>
      </c>
      <c r="L297" t="s">
        <v>97</v>
      </c>
      <c r="M297" t="s">
        <v>98</v>
      </c>
      <c r="N297" t="s">
        <v>460</v>
      </c>
      <c r="O297" t="s">
        <v>100</v>
      </c>
      <c r="R297">
        <v>0</v>
      </c>
      <c r="S297">
        <v>0</v>
      </c>
      <c r="T297">
        <v>10.5</v>
      </c>
      <c r="U297">
        <v>0</v>
      </c>
      <c r="V297">
        <v>0</v>
      </c>
      <c r="W297">
        <v>5.5</v>
      </c>
      <c r="X297">
        <v>0</v>
      </c>
      <c r="Y297">
        <v>3</v>
      </c>
      <c r="Z297">
        <v>1</v>
      </c>
      <c r="AA297">
        <v>60</v>
      </c>
      <c r="AB297" t="s">
        <v>182</v>
      </c>
      <c r="AD297" t="s">
        <v>182</v>
      </c>
      <c r="AE297" t="s">
        <v>182</v>
      </c>
      <c r="AF297" t="s">
        <v>111</v>
      </c>
      <c r="AG297" t="s">
        <v>105</v>
      </c>
      <c r="AH297">
        <v>17</v>
      </c>
      <c r="AI297">
        <v>8</v>
      </c>
      <c r="AJ297">
        <v>8</v>
      </c>
      <c r="AK297">
        <v>4</v>
      </c>
      <c r="AL297">
        <v>0</v>
      </c>
      <c r="AM297">
        <v>0</v>
      </c>
      <c r="AN297">
        <v>0</v>
      </c>
      <c r="AO297">
        <v>0</v>
      </c>
      <c r="AP297" t="s">
        <v>106</v>
      </c>
      <c r="AQ297" t="s">
        <v>107</v>
      </c>
      <c r="AR297" t="s">
        <v>108</v>
      </c>
      <c r="AS297" t="s">
        <v>109</v>
      </c>
      <c r="AT297" t="s">
        <v>110</v>
      </c>
      <c r="AU297" t="s">
        <v>104</v>
      </c>
      <c r="AX297" t="s">
        <v>104</v>
      </c>
      <c r="AY297">
        <v>0</v>
      </c>
      <c r="AZ297">
        <v>0.5</v>
      </c>
      <c r="BA297">
        <v>4.75</v>
      </c>
      <c r="BC297">
        <v>0</v>
      </c>
      <c r="BD297">
        <v>7</v>
      </c>
      <c r="BI297" t="s">
        <v>112</v>
      </c>
      <c r="BJ297" t="s">
        <v>111</v>
      </c>
      <c r="BK297" t="s">
        <v>461</v>
      </c>
      <c r="BL297" t="str">
        <f>"https://www.hvlgroup.com/Products/Specs/"&amp;"H145601-AGB/BK"</f>
        <v>https://www.hvlgroup.com/Products/Specs/H145601-AGB/BK</v>
      </c>
      <c r="BM297" t="s">
        <v>783</v>
      </c>
      <c r="BN297" t="str">
        <f>"https://www.hvlgroup.com/Product/"&amp;"H145601-AGB/BK"</f>
        <v>https://www.hvlgroup.com/Product/H145601-AGB/BK</v>
      </c>
      <c r="BO297" t="s">
        <v>104</v>
      </c>
      <c r="BP297" t="s">
        <v>104</v>
      </c>
      <c r="BQ297" t="s">
        <v>328</v>
      </c>
      <c r="BR297" t="s">
        <v>116</v>
      </c>
      <c r="BS297" t="s">
        <v>116</v>
      </c>
      <c r="BT297">
        <v>0</v>
      </c>
      <c r="BV297" s="1">
        <v>42887</v>
      </c>
      <c r="BW297">
        <v>0</v>
      </c>
      <c r="BX297">
        <v>0</v>
      </c>
      <c r="BY297" t="s">
        <v>104</v>
      </c>
      <c r="BZ297">
        <v>0</v>
      </c>
      <c r="CA297">
        <v>0</v>
      </c>
      <c r="CB297">
        <v>0</v>
      </c>
      <c r="CC297">
        <v>0</v>
      </c>
      <c r="CD297">
        <v>1</v>
      </c>
      <c r="CE297">
        <v>145</v>
      </c>
      <c r="CF297" t="s">
        <v>90</v>
      </c>
      <c r="CI297" t="s">
        <v>111</v>
      </c>
      <c r="CJ297" t="s">
        <v>118</v>
      </c>
      <c r="CK297" t="s">
        <v>111</v>
      </c>
      <c r="CL297" t="s">
        <v>119</v>
      </c>
      <c r="CM297" t="s">
        <v>104</v>
      </c>
    </row>
    <row r="298" spans="1:91" x14ac:dyDescent="0.25">
      <c r="A298" t="s">
        <v>89</v>
      </c>
      <c r="B298" t="s">
        <v>90</v>
      </c>
      <c r="C298" t="s">
        <v>784</v>
      </c>
      <c r="D298" t="s">
        <v>782</v>
      </c>
      <c r="E298" s="4">
        <v>806134837433</v>
      </c>
      <c r="F298" t="s">
        <v>481</v>
      </c>
      <c r="G298" s="4">
        <v>75</v>
      </c>
      <c r="H298" s="4">
        <v>150</v>
      </c>
      <c r="I298" t="s">
        <v>482</v>
      </c>
      <c r="J298" t="s">
        <v>775</v>
      </c>
      <c r="K298" t="s">
        <v>96</v>
      </c>
      <c r="L298" t="s">
        <v>97</v>
      </c>
      <c r="M298" t="s">
        <v>98</v>
      </c>
      <c r="N298" t="s">
        <v>465</v>
      </c>
      <c r="O298" t="s">
        <v>100</v>
      </c>
      <c r="R298">
        <v>0</v>
      </c>
      <c r="S298">
        <v>0</v>
      </c>
      <c r="T298">
        <v>10.5</v>
      </c>
      <c r="U298">
        <v>0</v>
      </c>
      <c r="V298">
        <v>0</v>
      </c>
      <c r="W298">
        <v>5.5</v>
      </c>
      <c r="X298">
        <v>0</v>
      </c>
      <c r="Y298">
        <v>3</v>
      </c>
      <c r="Z298">
        <v>1</v>
      </c>
      <c r="AA298">
        <v>60</v>
      </c>
      <c r="AB298" t="s">
        <v>182</v>
      </c>
      <c r="AD298" t="s">
        <v>182</v>
      </c>
      <c r="AE298" t="s">
        <v>182</v>
      </c>
      <c r="AF298" t="s">
        <v>111</v>
      </c>
      <c r="AG298" t="s">
        <v>105</v>
      </c>
      <c r="AH298">
        <v>17</v>
      </c>
      <c r="AI298">
        <v>8</v>
      </c>
      <c r="AJ298">
        <v>8</v>
      </c>
      <c r="AK298">
        <v>4</v>
      </c>
      <c r="AL298">
        <v>0</v>
      </c>
      <c r="AM298">
        <v>0</v>
      </c>
      <c r="AN298">
        <v>0</v>
      </c>
      <c r="AO298">
        <v>0</v>
      </c>
      <c r="AP298" t="s">
        <v>106</v>
      </c>
      <c r="AQ298" t="s">
        <v>107</v>
      </c>
      <c r="AR298" t="s">
        <v>108</v>
      </c>
      <c r="AS298" t="s">
        <v>109</v>
      </c>
      <c r="AT298" t="s">
        <v>110</v>
      </c>
      <c r="AU298" t="s">
        <v>104</v>
      </c>
      <c r="AX298" t="s">
        <v>104</v>
      </c>
      <c r="AY298">
        <v>0</v>
      </c>
      <c r="AZ298">
        <v>0.5</v>
      </c>
      <c r="BA298">
        <v>4.75</v>
      </c>
      <c r="BC298">
        <v>0</v>
      </c>
      <c r="BD298">
        <v>7</v>
      </c>
      <c r="BI298" t="s">
        <v>112</v>
      </c>
      <c r="BJ298" t="s">
        <v>111</v>
      </c>
      <c r="BK298" t="s">
        <v>466</v>
      </c>
      <c r="BL298" t="str">
        <f>"https://www.hvlgroup.com/Products/Specs/"&amp;"H145601-PN/BK"</f>
        <v>https://www.hvlgroup.com/Products/Specs/H145601-PN/BK</v>
      </c>
      <c r="BM298" t="s">
        <v>783</v>
      </c>
      <c r="BN298" t="str">
        <f>"https://www.hvlgroup.com/Product/"&amp;"H145601-PN/BK"</f>
        <v>https://www.hvlgroup.com/Product/H145601-PN/BK</v>
      </c>
      <c r="BO298" t="s">
        <v>104</v>
      </c>
      <c r="BP298" t="s">
        <v>104</v>
      </c>
      <c r="BQ298" t="s">
        <v>328</v>
      </c>
      <c r="BR298" t="s">
        <v>116</v>
      </c>
      <c r="BS298" t="s">
        <v>116</v>
      </c>
      <c r="BT298">
        <v>0</v>
      </c>
      <c r="BV298" s="1">
        <v>42887</v>
      </c>
      <c r="BW298">
        <v>0</v>
      </c>
      <c r="BX298">
        <v>0</v>
      </c>
      <c r="BY298" t="s">
        <v>104</v>
      </c>
      <c r="BZ298">
        <v>0</v>
      </c>
      <c r="CA298">
        <v>0</v>
      </c>
      <c r="CB298">
        <v>0</v>
      </c>
      <c r="CC298">
        <v>0</v>
      </c>
      <c r="CD298">
        <v>1</v>
      </c>
      <c r="CE298">
        <v>145</v>
      </c>
      <c r="CF298" t="s">
        <v>90</v>
      </c>
      <c r="CI298" t="s">
        <v>111</v>
      </c>
      <c r="CJ298" t="s">
        <v>118</v>
      </c>
      <c r="CK298" t="s">
        <v>111</v>
      </c>
      <c r="CL298" t="s">
        <v>119</v>
      </c>
      <c r="CM298" t="s">
        <v>104</v>
      </c>
    </row>
    <row r="299" spans="1:91" x14ac:dyDescent="0.25">
      <c r="A299" t="s">
        <v>89</v>
      </c>
      <c r="B299" t="s">
        <v>90</v>
      </c>
      <c r="C299" t="s">
        <v>785</v>
      </c>
      <c r="D299" t="s">
        <v>782</v>
      </c>
      <c r="E299" s="4">
        <v>806134837440</v>
      </c>
      <c r="F299" t="s">
        <v>481</v>
      </c>
      <c r="G299" s="4">
        <v>75</v>
      </c>
      <c r="H299" s="4">
        <v>150</v>
      </c>
      <c r="I299" t="s">
        <v>482</v>
      </c>
      <c r="J299" t="s">
        <v>775</v>
      </c>
      <c r="K299" t="s">
        <v>96</v>
      </c>
      <c r="L299" t="s">
        <v>97</v>
      </c>
      <c r="M299" t="s">
        <v>98</v>
      </c>
      <c r="N299" t="s">
        <v>779</v>
      </c>
      <c r="O299" t="s">
        <v>100</v>
      </c>
      <c r="R299">
        <v>0</v>
      </c>
      <c r="S299">
        <v>0</v>
      </c>
      <c r="T299">
        <v>10.5</v>
      </c>
      <c r="U299">
        <v>0</v>
      </c>
      <c r="V299">
        <v>0</v>
      </c>
      <c r="W299">
        <v>5.5</v>
      </c>
      <c r="X299">
        <v>0</v>
      </c>
      <c r="Y299">
        <v>3</v>
      </c>
      <c r="Z299">
        <v>1</v>
      </c>
      <c r="AA299">
        <v>60</v>
      </c>
      <c r="AB299" t="s">
        <v>182</v>
      </c>
      <c r="AD299" t="s">
        <v>182</v>
      </c>
      <c r="AE299" t="s">
        <v>182</v>
      </c>
      <c r="AF299" t="s">
        <v>111</v>
      </c>
      <c r="AG299" t="s">
        <v>105</v>
      </c>
      <c r="AH299">
        <v>17</v>
      </c>
      <c r="AI299">
        <v>8</v>
      </c>
      <c r="AJ299">
        <v>8</v>
      </c>
      <c r="AK299">
        <v>4</v>
      </c>
      <c r="AL299">
        <v>0</v>
      </c>
      <c r="AM299">
        <v>0</v>
      </c>
      <c r="AN299">
        <v>0</v>
      </c>
      <c r="AO299">
        <v>0</v>
      </c>
      <c r="AP299" t="s">
        <v>106</v>
      </c>
      <c r="AQ299" t="s">
        <v>107</v>
      </c>
      <c r="AR299" t="s">
        <v>108</v>
      </c>
      <c r="AS299" t="s">
        <v>109</v>
      </c>
      <c r="AT299" t="s">
        <v>110</v>
      </c>
      <c r="AU299" t="s">
        <v>104</v>
      </c>
      <c r="AX299" t="s">
        <v>104</v>
      </c>
      <c r="AY299">
        <v>0</v>
      </c>
      <c r="AZ299">
        <v>0.5</v>
      </c>
      <c r="BA299">
        <v>4.75</v>
      </c>
      <c r="BC299">
        <v>0</v>
      </c>
      <c r="BD299">
        <v>7</v>
      </c>
      <c r="BI299" t="s">
        <v>112</v>
      </c>
      <c r="BJ299" t="s">
        <v>111</v>
      </c>
      <c r="BK299" t="s">
        <v>780</v>
      </c>
      <c r="BL299" t="str">
        <f>"https://www.hvlgroup.com/Products/Specs/"&amp;"H145601-POC/BK"</f>
        <v>https://www.hvlgroup.com/Products/Specs/H145601-POC/BK</v>
      </c>
      <c r="BM299" t="s">
        <v>783</v>
      </c>
      <c r="BN299" t="str">
        <f>"https://www.hvlgroup.com/Product/"&amp;"H145601-POC/BK"</f>
        <v>https://www.hvlgroup.com/Product/H145601-POC/BK</v>
      </c>
      <c r="BO299" t="s">
        <v>104</v>
      </c>
      <c r="BP299" t="s">
        <v>104</v>
      </c>
      <c r="BQ299" t="s">
        <v>328</v>
      </c>
      <c r="BR299" t="s">
        <v>116</v>
      </c>
      <c r="BS299" t="s">
        <v>116</v>
      </c>
      <c r="BT299">
        <v>0</v>
      </c>
      <c r="BV299" s="1">
        <v>42887</v>
      </c>
      <c r="BW299">
        <v>0</v>
      </c>
      <c r="BX299">
        <v>0</v>
      </c>
      <c r="BY299" t="s">
        <v>104</v>
      </c>
      <c r="BZ299">
        <v>0</v>
      </c>
      <c r="CA299">
        <v>0</v>
      </c>
      <c r="CB299">
        <v>0</v>
      </c>
      <c r="CC299">
        <v>0</v>
      </c>
      <c r="CD299">
        <v>1</v>
      </c>
      <c r="CE299">
        <v>145</v>
      </c>
      <c r="CF299" t="s">
        <v>90</v>
      </c>
      <c r="CI299" t="s">
        <v>111</v>
      </c>
      <c r="CJ299" t="s">
        <v>118</v>
      </c>
      <c r="CK299" t="s">
        <v>111</v>
      </c>
      <c r="CL299" t="s">
        <v>119</v>
      </c>
      <c r="CM299" t="s">
        <v>104</v>
      </c>
    </row>
    <row r="300" spans="1:91" x14ac:dyDescent="0.25">
      <c r="A300" t="s">
        <v>89</v>
      </c>
      <c r="B300" t="s">
        <v>90</v>
      </c>
      <c r="C300" t="s">
        <v>786</v>
      </c>
      <c r="D300" t="s">
        <v>787</v>
      </c>
      <c r="E300" s="4">
        <v>806134837457</v>
      </c>
      <c r="F300" t="s">
        <v>134</v>
      </c>
      <c r="G300" s="4">
        <v>87</v>
      </c>
      <c r="H300" s="4">
        <v>174</v>
      </c>
      <c r="I300" t="s">
        <v>135</v>
      </c>
      <c r="J300" t="s">
        <v>775</v>
      </c>
      <c r="K300" t="s">
        <v>96</v>
      </c>
      <c r="L300" t="s">
        <v>97</v>
      </c>
      <c r="M300" t="s">
        <v>98</v>
      </c>
      <c r="N300" t="s">
        <v>460</v>
      </c>
      <c r="O300" t="s">
        <v>100</v>
      </c>
      <c r="R300">
        <v>0</v>
      </c>
      <c r="S300">
        <v>0</v>
      </c>
      <c r="T300">
        <v>9.75</v>
      </c>
      <c r="U300">
        <v>13.25</v>
      </c>
      <c r="V300">
        <v>90.25</v>
      </c>
      <c r="W300">
        <v>5.5</v>
      </c>
      <c r="X300">
        <v>0</v>
      </c>
      <c r="Y300">
        <v>3</v>
      </c>
      <c r="Z300">
        <v>1</v>
      </c>
      <c r="AA300">
        <v>60</v>
      </c>
      <c r="AB300" t="s">
        <v>182</v>
      </c>
      <c r="AD300" t="s">
        <v>182</v>
      </c>
      <c r="AE300" t="s">
        <v>182</v>
      </c>
      <c r="AF300" t="s">
        <v>111</v>
      </c>
      <c r="AG300" t="s">
        <v>105</v>
      </c>
      <c r="AH300">
        <v>14</v>
      </c>
      <c r="AI300">
        <v>13</v>
      </c>
      <c r="AJ300">
        <v>9</v>
      </c>
      <c r="AK300">
        <v>5</v>
      </c>
      <c r="AL300">
        <v>0</v>
      </c>
      <c r="AM300">
        <v>0</v>
      </c>
      <c r="AN300">
        <v>0</v>
      </c>
      <c r="AO300">
        <v>0</v>
      </c>
      <c r="AP300" t="s">
        <v>106</v>
      </c>
      <c r="AQ300" t="s">
        <v>107</v>
      </c>
      <c r="AR300" t="s">
        <v>108</v>
      </c>
      <c r="AS300" t="s">
        <v>109</v>
      </c>
      <c r="AT300" t="s">
        <v>110</v>
      </c>
      <c r="AU300" t="s">
        <v>104</v>
      </c>
      <c r="AX300" t="s">
        <v>104</v>
      </c>
      <c r="AY300">
        <v>0</v>
      </c>
      <c r="AZ300">
        <v>0</v>
      </c>
      <c r="BA300">
        <v>4.5</v>
      </c>
      <c r="BC300">
        <v>0</v>
      </c>
      <c r="BD300">
        <v>9</v>
      </c>
      <c r="BE300" t="s">
        <v>136</v>
      </c>
      <c r="BI300" t="s">
        <v>112</v>
      </c>
      <c r="BJ300" t="s">
        <v>111</v>
      </c>
      <c r="BK300" t="s">
        <v>461</v>
      </c>
      <c r="BL300" t="str">
        <f>"https://www.hvlgroup.com/Products/Specs/"&amp;"H145701-AGB/BK"</f>
        <v>https://www.hvlgroup.com/Products/Specs/H145701-AGB/BK</v>
      </c>
      <c r="BM300" t="s">
        <v>788</v>
      </c>
      <c r="BN300" t="str">
        <f>"https://www.hvlgroup.com/Product/"&amp;"H145701-AGB/BK"</f>
        <v>https://www.hvlgroup.com/Product/H145701-AGB/BK</v>
      </c>
      <c r="BO300" t="s">
        <v>104</v>
      </c>
      <c r="BP300" t="s">
        <v>104</v>
      </c>
      <c r="BQ300" t="s">
        <v>328</v>
      </c>
      <c r="BR300" t="s">
        <v>116</v>
      </c>
      <c r="BS300" t="s">
        <v>116</v>
      </c>
      <c r="BT300">
        <v>0</v>
      </c>
      <c r="BV300" s="1">
        <v>42887</v>
      </c>
      <c r="BW300">
        <v>90.25</v>
      </c>
      <c r="BX300">
        <v>13.25</v>
      </c>
      <c r="BY300" t="s">
        <v>104</v>
      </c>
      <c r="BZ300">
        <v>0</v>
      </c>
      <c r="CA300">
        <v>0</v>
      </c>
      <c r="CB300">
        <v>0</v>
      </c>
      <c r="CC300">
        <v>0</v>
      </c>
      <c r="CD300">
        <v>1</v>
      </c>
      <c r="CE300">
        <v>68</v>
      </c>
      <c r="CF300" t="s">
        <v>90</v>
      </c>
      <c r="CI300" t="s">
        <v>111</v>
      </c>
      <c r="CJ300" t="s">
        <v>118</v>
      </c>
      <c r="CK300" t="s">
        <v>111</v>
      </c>
      <c r="CL300" t="s">
        <v>119</v>
      </c>
      <c r="CM300" t="s">
        <v>104</v>
      </c>
    </row>
    <row r="301" spans="1:91" x14ac:dyDescent="0.25">
      <c r="A301" t="s">
        <v>89</v>
      </c>
      <c r="B301" t="s">
        <v>90</v>
      </c>
      <c r="C301" t="s">
        <v>789</v>
      </c>
      <c r="D301" t="s">
        <v>787</v>
      </c>
      <c r="E301" s="4">
        <v>806134837464</v>
      </c>
      <c r="F301" t="s">
        <v>134</v>
      </c>
      <c r="G301" s="4">
        <v>87</v>
      </c>
      <c r="H301" s="4">
        <v>174</v>
      </c>
      <c r="I301" t="s">
        <v>135</v>
      </c>
      <c r="J301" t="s">
        <v>775</v>
      </c>
      <c r="K301" t="s">
        <v>96</v>
      </c>
      <c r="L301" t="s">
        <v>97</v>
      </c>
      <c r="M301" t="s">
        <v>98</v>
      </c>
      <c r="N301" t="s">
        <v>465</v>
      </c>
      <c r="O301" t="s">
        <v>100</v>
      </c>
      <c r="R301">
        <v>0</v>
      </c>
      <c r="S301">
        <v>0</v>
      </c>
      <c r="T301">
        <v>9.75</v>
      </c>
      <c r="U301">
        <v>13.25</v>
      </c>
      <c r="V301">
        <v>90.25</v>
      </c>
      <c r="W301">
        <v>5.5</v>
      </c>
      <c r="X301">
        <v>0</v>
      </c>
      <c r="Y301">
        <v>3</v>
      </c>
      <c r="Z301">
        <v>1</v>
      </c>
      <c r="AA301">
        <v>60</v>
      </c>
      <c r="AB301" t="s">
        <v>182</v>
      </c>
      <c r="AD301" t="s">
        <v>182</v>
      </c>
      <c r="AE301" t="s">
        <v>182</v>
      </c>
      <c r="AF301" t="s">
        <v>111</v>
      </c>
      <c r="AG301" t="s">
        <v>105</v>
      </c>
      <c r="AH301">
        <v>14</v>
      </c>
      <c r="AI301">
        <v>13</v>
      </c>
      <c r="AJ301">
        <v>9</v>
      </c>
      <c r="AK301">
        <v>5</v>
      </c>
      <c r="AL301">
        <v>0</v>
      </c>
      <c r="AM301">
        <v>0</v>
      </c>
      <c r="AN301">
        <v>0</v>
      </c>
      <c r="AO301">
        <v>0</v>
      </c>
      <c r="AP301" t="s">
        <v>106</v>
      </c>
      <c r="AQ301" t="s">
        <v>107</v>
      </c>
      <c r="AR301" t="s">
        <v>108</v>
      </c>
      <c r="AS301" t="s">
        <v>109</v>
      </c>
      <c r="AT301" t="s">
        <v>110</v>
      </c>
      <c r="AU301" t="s">
        <v>104</v>
      </c>
      <c r="AX301" t="s">
        <v>104</v>
      </c>
      <c r="AY301">
        <v>0</v>
      </c>
      <c r="AZ301">
        <v>0</v>
      </c>
      <c r="BA301">
        <v>4.5</v>
      </c>
      <c r="BC301">
        <v>0</v>
      </c>
      <c r="BD301">
        <v>9</v>
      </c>
      <c r="BE301" t="s">
        <v>136</v>
      </c>
      <c r="BI301" t="s">
        <v>112</v>
      </c>
      <c r="BJ301" t="s">
        <v>111</v>
      </c>
      <c r="BK301" t="s">
        <v>466</v>
      </c>
      <c r="BL301" t="str">
        <f>"https://www.hvlgroup.com/Products/Specs/"&amp;"H145701-PN/BK"</f>
        <v>https://www.hvlgroup.com/Products/Specs/H145701-PN/BK</v>
      </c>
      <c r="BM301" t="s">
        <v>788</v>
      </c>
      <c r="BN301" t="str">
        <f>"https://www.hvlgroup.com/Product/"&amp;"H145701-PN/BK"</f>
        <v>https://www.hvlgroup.com/Product/H145701-PN/BK</v>
      </c>
      <c r="BO301" t="s">
        <v>104</v>
      </c>
      <c r="BP301" t="s">
        <v>104</v>
      </c>
      <c r="BQ301" t="s">
        <v>328</v>
      </c>
      <c r="BR301" t="s">
        <v>116</v>
      </c>
      <c r="BS301" t="s">
        <v>116</v>
      </c>
      <c r="BT301">
        <v>0</v>
      </c>
      <c r="BV301" s="1">
        <v>42887</v>
      </c>
      <c r="BW301">
        <v>90.25</v>
      </c>
      <c r="BX301">
        <v>13.25</v>
      </c>
      <c r="BY301" t="s">
        <v>104</v>
      </c>
      <c r="BZ301">
        <v>0</v>
      </c>
      <c r="CA301">
        <v>0</v>
      </c>
      <c r="CB301">
        <v>0</v>
      </c>
      <c r="CC301">
        <v>0</v>
      </c>
      <c r="CD301">
        <v>1</v>
      </c>
      <c r="CE301">
        <v>68</v>
      </c>
      <c r="CF301" t="s">
        <v>90</v>
      </c>
      <c r="CI301" t="s">
        <v>111</v>
      </c>
      <c r="CJ301" t="s">
        <v>118</v>
      </c>
      <c r="CK301" t="s">
        <v>111</v>
      </c>
      <c r="CL301" t="s">
        <v>119</v>
      </c>
      <c r="CM301" t="s">
        <v>104</v>
      </c>
    </row>
    <row r="302" spans="1:91" x14ac:dyDescent="0.25">
      <c r="A302" t="s">
        <v>89</v>
      </c>
      <c r="B302" t="s">
        <v>90</v>
      </c>
      <c r="C302" t="s">
        <v>790</v>
      </c>
      <c r="D302" t="s">
        <v>787</v>
      </c>
      <c r="E302" s="4">
        <v>806134837471</v>
      </c>
      <c r="F302" t="s">
        <v>134</v>
      </c>
      <c r="G302" s="4">
        <v>87</v>
      </c>
      <c r="H302" s="4">
        <v>174</v>
      </c>
      <c r="I302" t="s">
        <v>135</v>
      </c>
      <c r="J302" t="s">
        <v>775</v>
      </c>
      <c r="K302" t="s">
        <v>96</v>
      </c>
      <c r="L302" t="s">
        <v>97</v>
      </c>
      <c r="M302" t="s">
        <v>98</v>
      </c>
      <c r="N302" t="s">
        <v>779</v>
      </c>
      <c r="O302" t="s">
        <v>100</v>
      </c>
      <c r="R302">
        <v>0</v>
      </c>
      <c r="S302">
        <v>0</v>
      </c>
      <c r="T302">
        <v>9.75</v>
      </c>
      <c r="U302">
        <v>13.25</v>
      </c>
      <c r="V302">
        <v>90.25</v>
      </c>
      <c r="W302">
        <v>5.5</v>
      </c>
      <c r="X302">
        <v>0</v>
      </c>
      <c r="Y302">
        <v>3</v>
      </c>
      <c r="Z302">
        <v>1</v>
      </c>
      <c r="AA302">
        <v>60</v>
      </c>
      <c r="AB302" t="s">
        <v>182</v>
      </c>
      <c r="AD302" t="s">
        <v>182</v>
      </c>
      <c r="AE302" t="s">
        <v>182</v>
      </c>
      <c r="AF302" t="s">
        <v>111</v>
      </c>
      <c r="AG302" t="s">
        <v>105</v>
      </c>
      <c r="AH302">
        <v>14</v>
      </c>
      <c r="AI302">
        <v>13</v>
      </c>
      <c r="AJ302">
        <v>9</v>
      </c>
      <c r="AK302">
        <v>5</v>
      </c>
      <c r="AL302">
        <v>0</v>
      </c>
      <c r="AM302">
        <v>0</v>
      </c>
      <c r="AN302">
        <v>0</v>
      </c>
      <c r="AO302">
        <v>0</v>
      </c>
      <c r="AP302" t="s">
        <v>106</v>
      </c>
      <c r="AQ302" t="s">
        <v>107</v>
      </c>
      <c r="AR302" t="s">
        <v>108</v>
      </c>
      <c r="AS302" t="s">
        <v>109</v>
      </c>
      <c r="AT302" t="s">
        <v>110</v>
      </c>
      <c r="AU302" t="s">
        <v>104</v>
      </c>
      <c r="AX302" t="s">
        <v>104</v>
      </c>
      <c r="AY302">
        <v>0</v>
      </c>
      <c r="AZ302">
        <v>0</v>
      </c>
      <c r="BA302">
        <v>4.5</v>
      </c>
      <c r="BC302">
        <v>0</v>
      </c>
      <c r="BD302">
        <v>9</v>
      </c>
      <c r="BE302" t="s">
        <v>136</v>
      </c>
      <c r="BI302" t="s">
        <v>112</v>
      </c>
      <c r="BJ302" t="s">
        <v>111</v>
      </c>
      <c r="BK302" t="s">
        <v>780</v>
      </c>
      <c r="BL302" t="str">
        <f>"https://www.hvlgroup.com/Products/Specs/"&amp;"H145701-POC/BK"</f>
        <v>https://www.hvlgroup.com/Products/Specs/H145701-POC/BK</v>
      </c>
      <c r="BM302" t="s">
        <v>788</v>
      </c>
      <c r="BN302" t="str">
        <f>"https://www.hvlgroup.com/Product/"&amp;"H145701-POC/BK"</f>
        <v>https://www.hvlgroup.com/Product/H145701-POC/BK</v>
      </c>
      <c r="BO302" t="s">
        <v>104</v>
      </c>
      <c r="BP302" t="s">
        <v>104</v>
      </c>
      <c r="BQ302" t="s">
        <v>328</v>
      </c>
      <c r="BR302" t="s">
        <v>116</v>
      </c>
      <c r="BS302" t="s">
        <v>116</v>
      </c>
      <c r="BT302">
        <v>0</v>
      </c>
      <c r="BV302" s="1">
        <v>42887</v>
      </c>
      <c r="BW302">
        <v>90.25</v>
      </c>
      <c r="BX302">
        <v>13.25</v>
      </c>
      <c r="BY302" t="s">
        <v>104</v>
      </c>
      <c r="BZ302">
        <v>0</v>
      </c>
      <c r="CA302">
        <v>0</v>
      </c>
      <c r="CB302">
        <v>0</v>
      </c>
      <c r="CC302">
        <v>0</v>
      </c>
      <c r="CD302">
        <v>1</v>
      </c>
      <c r="CE302">
        <v>68</v>
      </c>
      <c r="CF302" t="s">
        <v>90</v>
      </c>
      <c r="CI302" t="s">
        <v>111</v>
      </c>
      <c r="CJ302" t="s">
        <v>118</v>
      </c>
      <c r="CK302" t="s">
        <v>111</v>
      </c>
      <c r="CL302" t="s">
        <v>119</v>
      </c>
      <c r="CM302" t="s">
        <v>104</v>
      </c>
    </row>
    <row r="303" spans="1:91" x14ac:dyDescent="0.25">
      <c r="A303" t="s">
        <v>89</v>
      </c>
      <c r="B303" t="s">
        <v>90</v>
      </c>
      <c r="C303" t="s">
        <v>791</v>
      </c>
      <c r="D303" t="s">
        <v>792</v>
      </c>
      <c r="E303" s="4">
        <v>806134833282</v>
      </c>
      <c r="F303" t="s">
        <v>793</v>
      </c>
      <c r="G303" s="4">
        <v>81</v>
      </c>
      <c r="H303" s="4">
        <v>162</v>
      </c>
      <c r="I303" t="s">
        <v>482</v>
      </c>
      <c r="J303" t="s">
        <v>794</v>
      </c>
      <c r="K303" t="s">
        <v>96</v>
      </c>
      <c r="L303" t="s">
        <v>97</v>
      </c>
      <c r="M303" t="s">
        <v>98</v>
      </c>
      <c r="N303" t="s">
        <v>99</v>
      </c>
      <c r="O303" t="s">
        <v>100</v>
      </c>
      <c r="P303" t="s">
        <v>795</v>
      </c>
      <c r="Q303" t="s">
        <v>102</v>
      </c>
      <c r="R303">
        <v>0</v>
      </c>
      <c r="S303">
        <v>0</v>
      </c>
      <c r="T303">
        <v>4.5</v>
      </c>
      <c r="U303">
        <v>0</v>
      </c>
      <c r="V303">
        <v>0</v>
      </c>
      <c r="W303">
        <v>11.75</v>
      </c>
      <c r="X303">
        <v>0</v>
      </c>
      <c r="Y303">
        <v>5</v>
      </c>
      <c r="Z303">
        <v>2</v>
      </c>
      <c r="AA303">
        <v>60</v>
      </c>
      <c r="AB303" t="s">
        <v>103</v>
      </c>
      <c r="AD303" t="s">
        <v>103</v>
      </c>
      <c r="AE303" t="s">
        <v>103</v>
      </c>
      <c r="AF303" t="s">
        <v>104</v>
      </c>
      <c r="AG303" t="s">
        <v>105</v>
      </c>
      <c r="AH303">
        <v>15</v>
      </c>
      <c r="AI303">
        <v>15</v>
      </c>
      <c r="AJ303">
        <v>10</v>
      </c>
      <c r="AK303">
        <v>7</v>
      </c>
      <c r="AL303">
        <v>0</v>
      </c>
      <c r="AM303">
        <v>0</v>
      </c>
      <c r="AN303">
        <v>0</v>
      </c>
      <c r="AO303">
        <v>0</v>
      </c>
      <c r="AP303" t="s">
        <v>106</v>
      </c>
      <c r="AQ303" t="s">
        <v>107</v>
      </c>
      <c r="AR303" t="s">
        <v>108</v>
      </c>
      <c r="AS303" t="s">
        <v>109</v>
      </c>
      <c r="AT303" t="s">
        <v>110</v>
      </c>
      <c r="AU303" t="s">
        <v>104</v>
      </c>
      <c r="AX303" t="s">
        <v>104</v>
      </c>
      <c r="AY303">
        <v>0</v>
      </c>
      <c r="AZ303">
        <v>0</v>
      </c>
      <c r="BA303">
        <v>9</v>
      </c>
      <c r="BC303">
        <v>0</v>
      </c>
      <c r="BD303">
        <v>8.75</v>
      </c>
      <c r="BI303" t="s">
        <v>112</v>
      </c>
      <c r="BJ303" t="s">
        <v>111</v>
      </c>
      <c r="BK303" t="s">
        <v>113</v>
      </c>
      <c r="BL303" t="str">
        <f>"https://www.hvlgroup.com/Products/Specs/"&amp;"H146502-AGB"</f>
        <v>https://www.hvlgroup.com/Products/Specs/H146502-AGB</v>
      </c>
      <c r="BM303" t="s">
        <v>796</v>
      </c>
      <c r="BN303" t="str">
        <f>"https://www.hvlgroup.com/Product/"&amp;"H146502-AGB"</f>
        <v>https://www.hvlgroup.com/Product/H146502-AGB</v>
      </c>
      <c r="BO303" t="s">
        <v>104</v>
      </c>
      <c r="BP303" t="s">
        <v>104</v>
      </c>
      <c r="BQ303" t="s">
        <v>260</v>
      </c>
      <c r="BR303" t="s">
        <v>116</v>
      </c>
      <c r="BS303" t="s">
        <v>797</v>
      </c>
      <c r="BT303">
        <v>4</v>
      </c>
      <c r="BV303" s="1">
        <v>42887</v>
      </c>
      <c r="BW303">
        <v>0</v>
      </c>
      <c r="BX303">
        <v>0</v>
      </c>
      <c r="BY303" t="s">
        <v>104</v>
      </c>
      <c r="BZ303">
        <v>0</v>
      </c>
      <c r="CA303">
        <v>0</v>
      </c>
      <c r="CB303">
        <v>0</v>
      </c>
      <c r="CC303">
        <v>0</v>
      </c>
      <c r="CD303">
        <v>1</v>
      </c>
      <c r="CE303">
        <v>158</v>
      </c>
      <c r="CF303" t="s">
        <v>90</v>
      </c>
      <c r="CI303" t="s">
        <v>111</v>
      </c>
      <c r="CJ303" t="s">
        <v>118</v>
      </c>
      <c r="CK303" t="s">
        <v>111</v>
      </c>
      <c r="CL303" t="s">
        <v>119</v>
      </c>
      <c r="CM303" t="s">
        <v>104</v>
      </c>
    </row>
    <row r="304" spans="1:91" x14ac:dyDescent="0.25">
      <c r="A304" t="s">
        <v>89</v>
      </c>
      <c r="B304" t="s">
        <v>90</v>
      </c>
      <c r="C304" t="s">
        <v>798</v>
      </c>
      <c r="D304" t="s">
        <v>792</v>
      </c>
      <c r="E304" s="4">
        <v>806134833299</v>
      </c>
      <c r="F304" t="s">
        <v>793</v>
      </c>
      <c r="G304" s="4">
        <v>81</v>
      </c>
      <c r="H304" s="4">
        <v>162</v>
      </c>
      <c r="I304" t="s">
        <v>482</v>
      </c>
      <c r="J304" t="s">
        <v>794</v>
      </c>
      <c r="K304" t="s">
        <v>96</v>
      </c>
      <c r="L304" t="s">
        <v>97</v>
      </c>
      <c r="M304" t="s">
        <v>98</v>
      </c>
      <c r="N304" t="s">
        <v>124</v>
      </c>
      <c r="O304" t="s">
        <v>100</v>
      </c>
      <c r="P304" t="s">
        <v>795</v>
      </c>
      <c r="Q304" t="s">
        <v>102</v>
      </c>
      <c r="R304">
        <v>0</v>
      </c>
      <c r="S304">
        <v>0</v>
      </c>
      <c r="T304">
        <v>4.5</v>
      </c>
      <c r="U304">
        <v>0</v>
      </c>
      <c r="V304">
        <v>0</v>
      </c>
      <c r="W304">
        <v>11.75</v>
      </c>
      <c r="X304">
        <v>0</v>
      </c>
      <c r="Y304">
        <v>5</v>
      </c>
      <c r="Z304">
        <v>2</v>
      </c>
      <c r="AA304">
        <v>60</v>
      </c>
      <c r="AB304" t="s">
        <v>103</v>
      </c>
      <c r="AD304" t="s">
        <v>103</v>
      </c>
      <c r="AE304" t="s">
        <v>103</v>
      </c>
      <c r="AF304" t="s">
        <v>104</v>
      </c>
      <c r="AG304" t="s">
        <v>105</v>
      </c>
      <c r="AH304">
        <v>15</v>
      </c>
      <c r="AI304">
        <v>15</v>
      </c>
      <c r="AJ304">
        <v>10</v>
      </c>
      <c r="AK304">
        <v>7</v>
      </c>
      <c r="AL304">
        <v>0</v>
      </c>
      <c r="AM304">
        <v>0</v>
      </c>
      <c r="AN304">
        <v>0</v>
      </c>
      <c r="AO304">
        <v>0</v>
      </c>
      <c r="AP304" t="s">
        <v>106</v>
      </c>
      <c r="AQ304" t="s">
        <v>107</v>
      </c>
      <c r="AR304" t="s">
        <v>108</v>
      </c>
      <c r="AS304" t="s">
        <v>109</v>
      </c>
      <c r="AT304" t="s">
        <v>110</v>
      </c>
      <c r="AU304" t="s">
        <v>104</v>
      </c>
      <c r="AX304" t="s">
        <v>104</v>
      </c>
      <c r="AY304">
        <v>0</v>
      </c>
      <c r="AZ304">
        <v>0</v>
      </c>
      <c r="BA304">
        <v>9</v>
      </c>
      <c r="BC304">
        <v>0</v>
      </c>
      <c r="BD304">
        <v>8.75</v>
      </c>
      <c r="BI304" t="s">
        <v>112</v>
      </c>
      <c r="BJ304" t="s">
        <v>111</v>
      </c>
      <c r="BK304" t="s">
        <v>125</v>
      </c>
      <c r="BL304" t="str">
        <f>"https://www.hvlgroup.com/Products/Specs/"&amp;"H146502-PN"</f>
        <v>https://www.hvlgroup.com/Products/Specs/H146502-PN</v>
      </c>
      <c r="BM304" t="s">
        <v>796</v>
      </c>
      <c r="BN304" t="str">
        <f>"https://www.hvlgroup.com/Product/"&amp;"H146502-PN"</f>
        <v>https://www.hvlgroup.com/Product/H146502-PN</v>
      </c>
      <c r="BO304" t="s">
        <v>104</v>
      </c>
      <c r="BP304" t="s">
        <v>104</v>
      </c>
      <c r="BQ304" t="s">
        <v>260</v>
      </c>
      <c r="BR304" t="s">
        <v>116</v>
      </c>
      <c r="BS304" t="s">
        <v>797</v>
      </c>
      <c r="BT304">
        <v>4</v>
      </c>
      <c r="BV304" s="1">
        <v>42887</v>
      </c>
      <c r="BW304">
        <v>0</v>
      </c>
      <c r="BX304">
        <v>0</v>
      </c>
      <c r="BY304" t="s">
        <v>104</v>
      </c>
      <c r="BZ304">
        <v>0</v>
      </c>
      <c r="CA304">
        <v>0</v>
      </c>
      <c r="CB304">
        <v>0</v>
      </c>
      <c r="CC304">
        <v>0</v>
      </c>
      <c r="CD304">
        <v>1</v>
      </c>
      <c r="CE304">
        <v>158</v>
      </c>
      <c r="CF304" t="s">
        <v>90</v>
      </c>
      <c r="CI304" t="s">
        <v>111</v>
      </c>
      <c r="CJ304" t="s">
        <v>118</v>
      </c>
      <c r="CK304" t="s">
        <v>111</v>
      </c>
      <c r="CL304" t="s">
        <v>119</v>
      </c>
      <c r="CM304" t="s">
        <v>104</v>
      </c>
    </row>
    <row r="305" spans="1:91" x14ac:dyDescent="0.25">
      <c r="A305" t="s">
        <v>89</v>
      </c>
      <c r="B305" t="s">
        <v>90</v>
      </c>
      <c r="C305" t="s">
        <v>799</v>
      </c>
      <c r="D305" t="s">
        <v>800</v>
      </c>
      <c r="E305" s="4">
        <v>806134840334</v>
      </c>
      <c r="F305" t="s">
        <v>691</v>
      </c>
      <c r="G305" s="4">
        <v>115</v>
      </c>
      <c r="H305" s="4">
        <v>230</v>
      </c>
      <c r="I305" t="s">
        <v>482</v>
      </c>
      <c r="J305" t="s">
        <v>801</v>
      </c>
      <c r="K305" t="s">
        <v>96</v>
      </c>
      <c r="L305" t="s">
        <v>97</v>
      </c>
      <c r="M305" t="s">
        <v>98</v>
      </c>
      <c r="N305" t="s">
        <v>460</v>
      </c>
      <c r="O305" t="s">
        <v>100</v>
      </c>
      <c r="P305" t="s">
        <v>101</v>
      </c>
      <c r="Q305" t="s">
        <v>102</v>
      </c>
      <c r="R305">
        <v>0</v>
      </c>
      <c r="S305">
        <v>0</v>
      </c>
      <c r="T305">
        <v>15.5</v>
      </c>
      <c r="U305">
        <v>0</v>
      </c>
      <c r="V305">
        <v>0</v>
      </c>
      <c r="W305">
        <v>9.5</v>
      </c>
      <c r="X305">
        <v>0</v>
      </c>
      <c r="Y305">
        <v>4</v>
      </c>
      <c r="Z305">
        <v>1</v>
      </c>
      <c r="AA305">
        <v>4</v>
      </c>
      <c r="AB305" t="s">
        <v>144</v>
      </c>
      <c r="AD305" t="s">
        <v>144</v>
      </c>
      <c r="AE305" t="s">
        <v>144</v>
      </c>
      <c r="AF305" t="s">
        <v>111</v>
      </c>
      <c r="AG305" t="s">
        <v>105</v>
      </c>
      <c r="AH305">
        <v>19</v>
      </c>
      <c r="AI305">
        <v>13</v>
      </c>
      <c r="AJ305">
        <v>12</v>
      </c>
      <c r="AK305">
        <v>6</v>
      </c>
      <c r="AL305">
        <v>0</v>
      </c>
      <c r="AM305">
        <v>0</v>
      </c>
      <c r="AN305">
        <v>0</v>
      </c>
      <c r="AO305">
        <v>0</v>
      </c>
      <c r="AP305" t="s">
        <v>106</v>
      </c>
      <c r="AQ305" t="s">
        <v>107</v>
      </c>
      <c r="AR305" t="s">
        <v>108</v>
      </c>
      <c r="AS305" t="s">
        <v>109</v>
      </c>
      <c r="AT305" t="s">
        <v>110</v>
      </c>
      <c r="AU305" t="s">
        <v>104</v>
      </c>
      <c r="AX305" t="s">
        <v>104</v>
      </c>
      <c r="AY305">
        <v>0</v>
      </c>
      <c r="AZ305">
        <v>0</v>
      </c>
      <c r="BA305">
        <v>4.5</v>
      </c>
      <c r="BC305">
        <v>0</v>
      </c>
      <c r="BD305">
        <v>13</v>
      </c>
      <c r="BI305" t="s">
        <v>145</v>
      </c>
      <c r="BJ305" t="s">
        <v>111</v>
      </c>
      <c r="BK305" t="s">
        <v>461</v>
      </c>
      <c r="BL305" t="str">
        <f>"https://www.hvlgroup.com/Products/Specs/"&amp;"H148501L-AGB/BK"</f>
        <v>https://www.hvlgroup.com/Products/Specs/H148501L-AGB/BK</v>
      </c>
      <c r="BM305" t="s">
        <v>802</v>
      </c>
      <c r="BN305" t="str">
        <f>"https://www.hvlgroup.com/Product/"&amp;"H148501L-AGB/BK"</f>
        <v>https://www.hvlgroup.com/Product/H148501L-AGB/BK</v>
      </c>
      <c r="BO305" t="s">
        <v>104</v>
      </c>
      <c r="BP305" t="s">
        <v>104</v>
      </c>
      <c r="BQ305" t="s">
        <v>803</v>
      </c>
      <c r="BR305" t="s">
        <v>116</v>
      </c>
      <c r="BS305" t="s">
        <v>804</v>
      </c>
      <c r="BT305">
        <v>9</v>
      </c>
      <c r="BV305" s="1">
        <v>42887</v>
      </c>
      <c r="BW305">
        <v>0</v>
      </c>
      <c r="BX305">
        <v>0</v>
      </c>
      <c r="BY305" t="s">
        <v>104</v>
      </c>
      <c r="BZ305">
        <v>0</v>
      </c>
      <c r="CA305">
        <v>0</v>
      </c>
      <c r="CB305">
        <v>0</v>
      </c>
      <c r="CC305">
        <v>0</v>
      </c>
      <c r="CD305">
        <v>1</v>
      </c>
      <c r="CE305">
        <v>157</v>
      </c>
      <c r="CF305" t="s">
        <v>90</v>
      </c>
      <c r="CI305" t="s">
        <v>111</v>
      </c>
      <c r="CJ305" t="s">
        <v>118</v>
      </c>
      <c r="CK305" t="s">
        <v>111</v>
      </c>
      <c r="CL305" t="s">
        <v>119</v>
      </c>
      <c r="CM305" t="s">
        <v>104</v>
      </c>
    </row>
    <row r="306" spans="1:91" x14ac:dyDescent="0.25">
      <c r="A306" t="s">
        <v>89</v>
      </c>
      <c r="B306" t="s">
        <v>90</v>
      </c>
      <c r="C306" t="s">
        <v>805</v>
      </c>
      <c r="D306" t="s">
        <v>800</v>
      </c>
      <c r="E306" s="4">
        <v>806134840341</v>
      </c>
      <c r="F306" t="s">
        <v>691</v>
      </c>
      <c r="G306" s="4">
        <v>115</v>
      </c>
      <c r="H306" s="4">
        <v>230</v>
      </c>
      <c r="I306" t="s">
        <v>482</v>
      </c>
      <c r="J306" t="s">
        <v>801</v>
      </c>
      <c r="K306" t="s">
        <v>96</v>
      </c>
      <c r="L306" t="s">
        <v>97</v>
      </c>
      <c r="M306" t="s">
        <v>98</v>
      </c>
      <c r="N306" t="s">
        <v>465</v>
      </c>
      <c r="O306" t="s">
        <v>100</v>
      </c>
      <c r="P306" t="s">
        <v>101</v>
      </c>
      <c r="Q306" t="s">
        <v>102</v>
      </c>
      <c r="R306">
        <v>0</v>
      </c>
      <c r="S306">
        <v>0</v>
      </c>
      <c r="T306">
        <v>15.5</v>
      </c>
      <c r="U306">
        <v>0</v>
      </c>
      <c r="V306">
        <v>0</v>
      </c>
      <c r="W306">
        <v>9.5</v>
      </c>
      <c r="X306">
        <v>0</v>
      </c>
      <c r="Y306">
        <v>4</v>
      </c>
      <c r="Z306">
        <v>1</v>
      </c>
      <c r="AA306">
        <v>4</v>
      </c>
      <c r="AB306" t="s">
        <v>144</v>
      </c>
      <c r="AD306" t="s">
        <v>144</v>
      </c>
      <c r="AE306" t="s">
        <v>144</v>
      </c>
      <c r="AF306" t="s">
        <v>111</v>
      </c>
      <c r="AG306" t="s">
        <v>105</v>
      </c>
      <c r="AH306">
        <v>19</v>
      </c>
      <c r="AI306">
        <v>13</v>
      </c>
      <c r="AJ306">
        <v>12</v>
      </c>
      <c r="AK306">
        <v>6</v>
      </c>
      <c r="AL306">
        <v>0</v>
      </c>
      <c r="AM306">
        <v>0</v>
      </c>
      <c r="AN306">
        <v>0</v>
      </c>
      <c r="AO306">
        <v>0</v>
      </c>
      <c r="AP306" t="s">
        <v>106</v>
      </c>
      <c r="AQ306" t="s">
        <v>107</v>
      </c>
      <c r="AR306" t="s">
        <v>108</v>
      </c>
      <c r="AS306" t="s">
        <v>109</v>
      </c>
      <c r="AT306" t="s">
        <v>110</v>
      </c>
      <c r="AU306" t="s">
        <v>104</v>
      </c>
      <c r="AX306" t="s">
        <v>104</v>
      </c>
      <c r="AY306">
        <v>0</v>
      </c>
      <c r="AZ306">
        <v>0</v>
      </c>
      <c r="BA306">
        <v>4.5</v>
      </c>
      <c r="BC306">
        <v>0</v>
      </c>
      <c r="BD306">
        <v>13</v>
      </c>
      <c r="BI306" t="s">
        <v>145</v>
      </c>
      <c r="BJ306" t="s">
        <v>111</v>
      </c>
      <c r="BK306" t="s">
        <v>466</v>
      </c>
      <c r="BL306" t="str">
        <f>"https://www.hvlgroup.com/Products/Specs/"&amp;"H148501L-PN/BK"</f>
        <v>https://www.hvlgroup.com/Products/Specs/H148501L-PN/BK</v>
      </c>
      <c r="BM306" t="s">
        <v>802</v>
      </c>
      <c r="BN306" t="str">
        <f>"https://www.hvlgroup.com/Product/"&amp;"H148501L-PN/BK"</f>
        <v>https://www.hvlgroup.com/Product/H148501L-PN/BK</v>
      </c>
      <c r="BO306" t="s">
        <v>104</v>
      </c>
      <c r="BP306" t="s">
        <v>104</v>
      </c>
      <c r="BQ306" t="s">
        <v>803</v>
      </c>
      <c r="BR306" t="s">
        <v>116</v>
      </c>
      <c r="BS306" t="s">
        <v>804</v>
      </c>
      <c r="BT306">
        <v>9</v>
      </c>
      <c r="BV306" s="1">
        <v>42887</v>
      </c>
      <c r="BW306">
        <v>0</v>
      </c>
      <c r="BX306">
        <v>0</v>
      </c>
      <c r="BY306" t="s">
        <v>104</v>
      </c>
      <c r="BZ306">
        <v>0</v>
      </c>
      <c r="CA306">
        <v>0</v>
      </c>
      <c r="CB306">
        <v>0</v>
      </c>
      <c r="CC306">
        <v>0</v>
      </c>
      <c r="CD306">
        <v>1</v>
      </c>
      <c r="CE306">
        <v>157</v>
      </c>
      <c r="CF306" t="s">
        <v>90</v>
      </c>
      <c r="CI306" t="s">
        <v>111</v>
      </c>
      <c r="CJ306" t="s">
        <v>118</v>
      </c>
      <c r="CK306" t="s">
        <v>111</v>
      </c>
      <c r="CL306" t="s">
        <v>119</v>
      </c>
      <c r="CM306" t="s">
        <v>104</v>
      </c>
    </row>
    <row r="307" spans="1:91" x14ac:dyDescent="0.25">
      <c r="A307" t="s">
        <v>89</v>
      </c>
      <c r="B307" t="s">
        <v>90</v>
      </c>
      <c r="C307" t="s">
        <v>806</v>
      </c>
      <c r="D307" t="s">
        <v>800</v>
      </c>
      <c r="E307" s="4">
        <v>806134840358</v>
      </c>
      <c r="F307" t="s">
        <v>691</v>
      </c>
      <c r="G307" s="4">
        <v>115</v>
      </c>
      <c r="I307" t="s">
        <v>482</v>
      </c>
      <c r="J307" t="s">
        <v>801</v>
      </c>
      <c r="K307" t="s">
        <v>96</v>
      </c>
      <c r="L307" t="s">
        <v>97</v>
      </c>
      <c r="M307" t="s">
        <v>98</v>
      </c>
      <c r="N307" t="s">
        <v>779</v>
      </c>
      <c r="O307" t="s">
        <v>100</v>
      </c>
      <c r="P307" t="s">
        <v>101</v>
      </c>
      <c r="Q307" t="s">
        <v>102</v>
      </c>
      <c r="R307">
        <v>0</v>
      </c>
      <c r="S307">
        <v>0</v>
      </c>
      <c r="T307">
        <v>15.5</v>
      </c>
      <c r="U307">
        <v>0</v>
      </c>
      <c r="V307">
        <v>0</v>
      </c>
      <c r="W307">
        <v>9.5</v>
      </c>
      <c r="X307">
        <v>0</v>
      </c>
      <c r="Y307">
        <v>4</v>
      </c>
      <c r="Z307">
        <v>1</v>
      </c>
      <c r="AA307">
        <v>4</v>
      </c>
      <c r="AB307" t="s">
        <v>144</v>
      </c>
      <c r="AD307" t="s">
        <v>144</v>
      </c>
      <c r="AE307" t="s">
        <v>144</v>
      </c>
      <c r="AF307" t="s">
        <v>111</v>
      </c>
      <c r="AG307" t="s">
        <v>105</v>
      </c>
      <c r="AH307">
        <v>19</v>
      </c>
      <c r="AI307">
        <v>13</v>
      </c>
      <c r="AJ307">
        <v>12</v>
      </c>
      <c r="AK307">
        <v>6</v>
      </c>
      <c r="AL307">
        <v>0</v>
      </c>
      <c r="AM307">
        <v>0</v>
      </c>
      <c r="AN307">
        <v>0</v>
      </c>
      <c r="AO307">
        <v>0</v>
      </c>
      <c r="AP307" t="s">
        <v>106</v>
      </c>
      <c r="AQ307" t="s">
        <v>107</v>
      </c>
      <c r="AR307" t="s">
        <v>108</v>
      </c>
      <c r="AS307" t="s">
        <v>109</v>
      </c>
      <c r="AT307" t="s">
        <v>110</v>
      </c>
      <c r="AU307" t="s">
        <v>104</v>
      </c>
      <c r="AX307" t="s">
        <v>104</v>
      </c>
      <c r="AY307">
        <v>0</v>
      </c>
      <c r="AZ307">
        <v>0</v>
      </c>
      <c r="BA307">
        <v>4.5</v>
      </c>
      <c r="BC307">
        <v>0</v>
      </c>
      <c r="BD307">
        <v>13</v>
      </c>
      <c r="BI307" t="s">
        <v>145</v>
      </c>
      <c r="BJ307" t="s">
        <v>111</v>
      </c>
      <c r="BK307" t="s">
        <v>780</v>
      </c>
      <c r="BL307" t="str">
        <f>"https://www.hvlgroup.com/Products/Specs/"&amp;"H148501L-POC/BK"</f>
        <v>https://www.hvlgroup.com/Products/Specs/H148501L-POC/BK</v>
      </c>
      <c r="BM307" t="s">
        <v>802</v>
      </c>
      <c r="BN307" t="str">
        <f>"https://www.hvlgroup.com/Product/"&amp;"H148501L-POC/BK"</f>
        <v>https://www.hvlgroup.com/Product/H148501L-POC/BK</v>
      </c>
      <c r="BO307" t="s">
        <v>104</v>
      </c>
      <c r="BP307" t="s">
        <v>104</v>
      </c>
      <c r="BQ307" t="s">
        <v>803</v>
      </c>
      <c r="BR307" t="s">
        <v>116</v>
      </c>
      <c r="BS307" t="s">
        <v>804</v>
      </c>
      <c r="BT307">
        <v>9</v>
      </c>
      <c r="BV307" s="1">
        <v>42887</v>
      </c>
      <c r="BW307">
        <v>0</v>
      </c>
      <c r="BX307">
        <v>0</v>
      </c>
      <c r="BY307" t="s">
        <v>104</v>
      </c>
      <c r="BZ307">
        <v>0</v>
      </c>
      <c r="CA307">
        <v>0</v>
      </c>
      <c r="CB307">
        <v>0</v>
      </c>
      <c r="CC307">
        <v>0</v>
      </c>
      <c r="CD307">
        <v>1</v>
      </c>
      <c r="CE307">
        <v>157</v>
      </c>
      <c r="CF307" t="s">
        <v>90</v>
      </c>
      <c r="CG307" s="1">
        <v>43709</v>
      </c>
      <c r="CI307" t="s">
        <v>111</v>
      </c>
      <c r="CJ307" t="s">
        <v>118</v>
      </c>
      <c r="CK307" t="s">
        <v>111</v>
      </c>
      <c r="CL307" t="s">
        <v>119</v>
      </c>
      <c r="CM307" t="s">
        <v>104</v>
      </c>
    </row>
    <row r="308" spans="1:91" x14ac:dyDescent="0.25">
      <c r="A308" t="s">
        <v>89</v>
      </c>
      <c r="B308" t="s">
        <v>90</v>
      </c>
      <c r="C308" t="s">
        <v>807</v>
      </c>
      <c r="D308" t="s">
        <v>808</v>
      </c>
      <c r="E308" s="4">
        <v>806134840365</v>
      </c>
      <c r="F308" t="s">
        <v>703</v>
      </c>
      <c r="G308" s="4">
        <v>96</v>
      </c>
      <c r="H308" s="4">
        <v>192</v>
      </c>
      <c r="I308" t="s">
        <v>482</v>
      </c>
      <c r="J308" t="s">
        <v>801</v>
      </c>
      <c r="K308" t="s">
        <v>96</v>
      </c>
      <c r="L308" t="s">
        <v>97</v>
      </c>
      <c r="M308" t="s">
        <v>98</v>
      </c>
      <c r="N308" t="s">
        <v>460</v>
      </c>
      <c r="O308" t="s">
        <v>100</v>
      </c>
      <c r="P308" t="s">
        <v>101</v>
      </c>
      <c r="Q308" t="s">
        <v>102</v>
      </c>
      <c r="R308">
        <v>0</v>
      </c>
      <c r="S308">
        <v>0</v>
      </c>
      <c r="T308">
        <v>13.5</v>
      </c>
      <c r="U308">
        <v>0</v>
      </c>
      <c r="V308">
        <v>0</v>
      </c>
      <c r="W308">
        <v>7.5</v>
      </c>
      <c r="X308">
        <v>0</v>
      </c>
      <c r="Y308">
        <v>3</v>
      </c>
      <c r="Z308">
        <v>1</v>
      </c>
      <c r="AA308">
        <v>4</v>
      </c>
      <c r="AB308" t="s">
        <v>144</v>
      </c>
      <c r="AD308" t="s">
        <v>144</v>
      </c>
      <c r="AE308" t="s">
        <v>144</v>
      </c>
      <c r="AF308" t="s">
        <v>111</v>
      </c>
      <c r="AG308" t="s">
        <v>105</v>
      </c>
      <c r="AH308">
        <v>20</v>
      </c>
      <c r="AI308">
        <v>11</v>
      </c>
      <c r="AJ308">
        <v>11</v>
      </c>
      <c r="AK308">
        <v>5</v>
      </c>
      <c r="AL308">
        <v>0</v>
      </c>
      <c r="AM308">
        <v>0</v>
      </c>
      <c r="AN308">
        <v>0</v>
      </c>
      <c r="AO308">
        <v>0</v>
      </c>
      <c r="AP308" t="s">
        <v>106</v>
      </c>
      <c r="AQ308" t="s">
        <v>107</v>
      </c>
      <c r="AR308" t="s">
        <v>108</v>
      </c>
      <c r="AS308" t="s">
        <v>109</v>
      </c>
      <c r="AT308" t="s">
        <v>110</v>
      </c>
      <c r="AU308" t="s">
        <v>104</v>
      </c>
      <c r="AX308" t="s">
        <v>104</v>
      </c>
      <c r="AY308">
        <v>0</v>
      </c>
      <c r="AZ308">
        <v>0.5</v>
      </c>
      <c r="BA308">
        <v>4.5</v>
      </c>
      <c r="BC308">
        <v>0</v>
      </c>
      <c r="BD308">
        <v>11.5</v>
      </c>
      <c r="BI308" t="s">
        <v>145</v>
      </c>
      <c r="BJ308" t="s">
        <v>111</v>
      </c>
      <c r="BK308" t="s">
        <v>461</v>
      </c>
      <c r="BL308" t="str">
        <f>"https://www.hvlgroup.com/Products/Specs/"&amp;"H148501S-AGB/BK"</f>
        <v>https://www.hvlgroup.com/Products/Specs/H148501S-AGB/BK</v>
      </c>
      <c r="BM308" t="s">
        <v>802</v>
      </c>
      <c r="BN308" t="str">
        <f>"https://www.hvlgroup.com/Product/"&amp;"H148501S-AGB/BK"</f>
        <v>https://www.hvlgroup.com/Product/H148501S-AGB/BK</v>
      </c>
      <c r="BO308" t="s">
        <v>104</v>
      </c>
      <c r="BP308" t="s">
        <v>104</v>
      </c>
      <c r="BQ308" t="s">
        <v>803</v>
      </c>
      <c r="BR308" t="s">
        <v>116</v>
      </c>
      <c r="BS308" t="s">
        <v>809</v>
      </c>
      <c r="BT308">
        <v>7.5</v>
      </c>
      <c r="BV308" s="1">
        <v>42887</v>
      </c>
      <c r="BW308">
        <v>0</v>
      </c>
      <c r="BX308">
        <v>0</v>
      </c>
      <c r="BY308" t="s">
        <v>104</v>
      </c>
      <c r="BZ308">
        <v>0</v>
      </c>
      <c r="CA308">
        <v>0</v>
      </c>
      <c r="CB308">
        <v>0</v>
      </c>
      <c r="CC308">
        <v>0</v>
      </c>
      <c r="CD308">
        <v>1</v>
      </c>
      <c r="CE308">
        <v>157</v>
      </c>
      <c r="CF308" t="s">
        <v>90</v>
      </c>
      <c r="CI308" t="s">
        <v>111</v>
      </c>
      <c r="CJ308" t="s">
        <v>118</v>
      </c>
      <c r="CK308" t="s">
        <v>111</v>
      </c>
      <c r="CL308" t="s">
        <v>119</v>
      </c>
      <c r="CM308" t="s">
        <v>104</v>
      </c>
    </row>
    <row r="309" spans="1:91" x14ac:dyDescent="0.25">
      <c r="A309" t="s">
        <v>89</v>
      </c>
      <c r="B309" t="s">
        <v>90</v>
      </c>
      <c r="C309" t="s">
        <v>810</v>
      </c>
      <c r="D309" t="s">
        <v>808</v>
      </c>
      <c r="E309" s="4">
        <v>806134840372</v>
      </c>
      <c r="F309" t="s">
        <v>703</v>
      </c>
      <c r="G309" s="4">
        <v>96</v>
      </c>
      <c r="H309" s="4">
        <v>192</v>
      </c>
      <c r="I309" t="s">
        <v>482</v>
      </c>
      <c r="J309" t="s">
        <v>801</v>
      </c>
      <c r="K309" t="s">
        <v>96</v>
      </c>
      <c r="L309" t="s">
        <v>97</v>
      </c>
      <c r="M309" t="s">
        <v>98</v>
      </c>
      <c r="N309" t="s">
        <v>465</v>
      </c>
      <c r="O309" t="s">
        <v>100</v>
      </c>
      <c r="P309" t="s">
        <v>101</v>
      </c>
      <c r="Q309" t="s">
        <v>102</v>
      </c>
      <c r="R309">
        <v>0</v>
      </c>
      <c r="S309">
        <v>0</v>
      </c>
      <c r="T309">
        <v>13.5</v>
      </c>
      <c r="U309">
        <v>0</v>
      </c>
      <c r="V309">
        <v>0</v>
      </c>
      <c r="W309">
        <v>7.5</v>
      </c>
      <c r="X309">
        <v>0</v>
      </c>
      <c r="Y309">
        <v>3</v>
      </c>
      <c r="Z309">
        <v>1</v>
      </c>
      <c r="AA309">
        <v>4</v>
      </c>
      <c r="AB309" t="s">
        <v>144</v>
      </c>
      <c r="AD309" t="s">
        <v>144</v>
      </c>
      <c r="AE309" t="s">
        <v>144</v>
      </c>
      <c r="AF309" t="s">
        <v>111</v>
      </c>
      <c r="AG309" t="s">
        <v>105</v>
      </c>
      <c r="AH309">
        <v>20</v>
      </c>
      <c r="AI309">
        <v>11</v>
      </c>
      <c r="AJ309">
        <v>11</v>
      </c>
      <c r="AK309">
        <v>5</v>
      </c>
      <c r="AL309">
        <v>0</v>
      </c>
      <c r="AM309">
        <v>0</v>
      </c>
      <c r="AN309">
        <v>0</v>
      </c>
      <c r="AO309">
        <v>0</v>
      </c>
      <c r="AP309" t="s">
        <v>106</v>
      </c>
      <c r="AQ309" t="s">
        <v>107</v>
      </c>
      <c r="AR309" t="s">
        <v>108</v>
      </c>
      <c r="AS309" t="s">
        <v>109</v>
      </c>
      <c r="AT309" t="s">
        <v>110</v>
      </c>
      <c r="AU309" t="s">
        <v>104</v>
      </c>
      <c r="AX309" t="s">
        <v>104</v>
      </c>
      <c r="AY309">
        <v>0</v>
      </c>
      <c r="AZ309">
        <v>0.5</v>
      </c>
      <c r="BA309">
        <v>4.5</v>
      </c>
      <c r="BC309">
        <v>0</v>
      </c>
      <c r="BD309">
        <v>13</v>
      </c>
      <c r="BI309" t="s">
        <v>145</v>
      </c>
      <c r="BJ309" t="s">
        <v>111</v>
      </c>
      <c r="BK309" t="s">
        <v>466</v>
      </c>
      <c r="BL309" t="str">
        <f>"https://www.hvlgroup.com/Products/Specs/"&amp;"H148501S-PN/BK"</f>
        <v>https://www.hvlgroup.com/Products/Specs/H148501S-PN/BK</v>
      </c>
      <c r="BM309" t="s">
        <v>802</v>
      </c>
      <c r="BN309" t="str">
        <f>"https://www.hvlgroup.com/Product/"&amp;"H148501S-PN/BK"</f>
        <v>https://www.hvlgroup.com/Product/H148501S-PN/BK</v>
      </c>
      <c r="BO309" t="s">
        <v>104</v>
      </c>
      <c r="BP309" t="s">
        <v>104</v>
      </c>
      <c r="BQ309" t="s">
        <v>803</v>
      </c>
      <c r="BR309" t="s">
        <v>116</v>
      </c>
      <c r="BS309" t="s">
        <v>809</v>
      </c>
      <c r="BT309">
        <v>7.5</v>
      </c>
      <c r="BV309" s="1">
        <v>42887</v>
      </c>
      <c r="BW309">
        <v>0</v>
      </c>
      <c r="BX309">
        <v>0</v>
      </c>
      <c r="BY309" t="s">
        <v>104</v>
      </c>
      <c r="BZ309">
        <v>0</v>
      </c>
      <c r="CA309">
        <v>0</v>
      </c>
      <c r="CB309">
        <v>0</v>
      </c>
      <c r="CC309">
        <v>0</v>
      </c>
      <c r="CD309">
        <v>1</v>
      </c>
      <c r="CE309">
        <v>157</v>
      </c>
      <c r="CF309" t="s">
        <v>90</v>
      </c>
      <c r="CI309" t="s">
        <v>111</v>
      </c>
      <c r="CJ309" t="s">
        <v>118</v>
      </c>
      <c r="CK309" t="s">
        <v>111</v>
      </c>
      <c r="CL309" t="s">
        <v>119</v>
      </c>
      <c r="CM309" t="s">
        <v>104</v>
      </c>
    </row>
    <row r="310" spans="1:91" x14ac:dyDescent="0.25">
      <c r="A310" t="s">
        <v>89</v>
      </c>
      <c r="B310" t="s">
        <v>90</v>
      </c>
      <c r="C310" t="s">
        <v>811</v>
      </c>
      <c r="D310" t="s">
        <v>808</v>
      </c>
      <c r="E310" s="4">
        <v>806134840389</v>
      </c>
      <c r="F310" t="s">
        <v>703</v>
      </c>
      <c r="G310" s="4">
        <v>96</v>
      </c>
      <c r="I310" t="s">
        <v>482</v>
      </c>
      <c r="J310" t="s">
        <v>801</v>
      </c>
      <c r="K310" t="s">
        <v>96</v>
      </c>
      <c r="L310" t="s">
        <v>97</v>
      </c>
      <c r="M310" t="s">
        <v>98</v>
      </c>
      <c r="N310" t="s">
        <v>779</v>
      </c>
      <c r="O310" t="s">
        <v>100</v>
      </c>
      <c r="P310" t="s">
        <v>101</v>
      </c>
      <c r="Q310" t="s">
        <v>102</v>
      </c>
      <c r="R310">
        <v>0</v>
      </c>
      <c r="S310">
        <v>0</v>
      </c>
      <c r="T310">
        <v>13.5</v>
      </c>
      <c r="U310">
        <v>0</v>
      </c>
      <c r="V310">
        <v>0</v>
      </c>
      <c r="W310">
        <v>7.5</v>
      </c>
      <c r="X310">
        <v>0</v>
      </c>
      <c r="Y310">
        <v>3</v>
      </c>
      <c r="Z310">
        <v>1</v>
      </c>
      <c r="AA310">
        <v>4</v>
      </c>
      <c r="AB310" t="s">
        <v>144</v>
      </c>
      <c r="AD310" t="s">
        <v>144</v>
      </c>
      <c r="AE310" t="s">
        <v>144</v>
      </c>
      <c r="AF310" t="s">
        <v>111</v>
      </c>
      <c r="AG310" t="s">
        <v>105</v>
      </c>
      <c r="AH310">
        <v>20</v>
      </c>
      <c r="AI310">
        <v>11</v>
      </c>
      <c r="AJ310">
        <v>11</v>
      </c>
      <c r="AK310">
        <v>5</v>
      </c>
      <c r="AL310">
        <v>0</v>
      </c>
      <c r="AM310">
        <v>0</v>
      </c>
      <c r="AN310">
        <v>0</v>
      </c>
      <c r="AO310">
        <v>0</v>
      </c>
      <c r="AP310" t="s">
        <v>106</v>
      </c>
      <c r="AQ310" t="s">
        <v>107</v>
      </c>
      <c r="AR310" t="s">
        <v>108</v>
      </c>
      <c r="AS310" t="s">
        <v>109</v>
      </c>
      <c r="AT310" t="s">
        <v>110</v>
      </c>
      <c r="AU310" t="s">
        <v>104</v>
      </c>
      <c r="AX310" t="s">
        <v>104</v>
      </c>
      <c r="AY310">
        <v>0</v>
      </c>
      <c r="AZ310">
        <v>0.5</v>
      </c>
      <c r="BA310">
        <v>4.75</v>
      </c>
      <c r="BC310">
        <v>0</v>
      </c>
      <c r="BD310">
        <v>11.5</v>
      </c>
      <c r="BI310" t="s">
        <v>145</v>
      </c>
      <c r="BJ310" t="s">
        <v>111</v>
      </c>
      <c r="BK310" t="s">
        <v>780</v>
      </c>
      <c r="BL310" t="str">
        <f>"https://www.hvlgroup.com/Products/Specs/"&amp;"H148501S-POC/BK"</f>
        <v>https://www.hvlgroup.com/Products/Specs/H148501S-POC/BK</v>
      </c>
      <c r="BM310" t="s">
        <v>802</v>
      </c>
      <c r="BN310" t="str">
        <f>"https://www.hvlgroup.com/Product/"&amp;"H148501S-POC/BK"</f>
        <v>https://www.hvlgroup.com/Product/H148501S-POC/BK</v>
      </c>
      <c r="BO310" t="s">
        <v>104</v>
      </c>
      <c r="BP310" t="s">
        <v>104</v>
      </c>
      <c r="BQ310" t="s">
        <v>803</v>
      </c>
      <c r="BR310" t="s">
        <v>116</v>
      </c>
      <c r="BS310" t="s">
        <v>809</v>
      </c>
      <c r="BT310">
        <v>7.5</v>
      </c>
      <c r="BV310" s="1">
        <v>42887</v>
      </c>
      <c r="BW310">
        <v>0</v>
      </c>
      <c r="BX310">
        <v>0</v>
      </c>
      <c r="BY310" t="s">
        <v>104</v>
      </c>
      <c r="BZ310">
        <v>0</v>
      </c>
      <c r="CA310">
        <v>0</v>
      </c>
      <c r="CB310">
        <v>0</v>
      </c>
      <c r="CC310">
        <v>0</v>
      </c>
      <c r="CD310">
        <v>1</v>
      </c>
      <c r="CE310">
        <v>157</v>
      </c>
      <c r="CF310" t="s">
        <v>90</v>
      </c>
      <c r="CG310" s="1">
        <v>43709</v>
      </c>
      <c r="CI310" t="s">
        <v>111</v>
      </c>
      <c r="CJ310" t="s">
        <v>118</v>
      </c>
      <c r="CK310" t="s">
        <v>111</v>
      </c>
      <c r="CL310" t="s">
        <v>119</v>
      </c>
      <c r="CM310" t="s">
        <v>104</v>
      </c>
    </row>
    <row r="311" spans="1:91" x14ac:dyDescent="0.25">
      <c r="A311" t="s">
        <v>89</v>
      </c>
      <c r="B311" t="s">
        <v>90</v>
      </c>
      <c r="C311" t="s">
        <v>812</v>
      </c>
      <c r="D311" t="s">
        <v>813</v>
      </c>
      <c r="E311" s="4">
        <v>806134834333</v>
      </c>
      <c r="F311" t="s">
        <v>128</v>
      </c>
      <c r="G311" s="4">
        <v>110</v>
      </c>
      <c r="H311" s="4">
        <v>220</v>
      </c>
      <c r="I311" t="s">
        <v>94</v>
      </c>
      <c r="J311" t="s">
        <v>814</v>
      </c>
      <c r="K311" t="s">
        <v>96</v>
      </c>
      <c r="L311" t="s">
        <v>97</v>
      </c>
      <c r="M311" t="s">
        <v>98</v>
      </c>
      <c r="N311" t="s">
        <v>99</v>
      </c>
      <c r="O311" t="s">
        <v>100</v>
      </c>
      <c r="R311">
        <v>0</v>
      </c>
      <c r="S311">
        <v>7.5</v>
      </c>
      <c r="T311">
        <v>14.75</v>
      </c>
      <c r="U311">
        <v>0</v>
      </c>
      <c r="V311">
        <v>0</v>
      </c>
      <c r="W311">
        <v>7.5</v>
      </c>
      <c r="X311">
        <v>3.75</v>
      </c>
      <c r="Y311">
        <v>5</v>
      </c>
      <c r="Z311">
        <v>2</v>
      </c>
      <c r="AA311">
        <v>60</v>
      </c>
      <c r="AB311" t="s">
        <v>103</v>
      </c>
      <c r="AD311" t="s">
        <v>103</v>
      </c>
      <c r="AE311" t="s">
        <v>103</v>
      </c>
      <c r="AF311" t="s">
        <v>104</v>
      </c>
      <c r="AG311" t="s">
        <v>105</v>
      </c>
      <c r="AH311">
        <v>19</v>
      </c>
      <c r="AI311">
        <v>12</v>
      </c>
      <c r="AJ311">
        <v>8</v>
      </c>
      <c r="AK311">
        <v>5</v>
      </c>
      <c r="AL311">
        <v>0</v>
      </c>
      <c r="AM311">
        <v>0</v>
      </c>
      <c r="AN311">
        <v>0</v>
      </c>
      <c r="AO311">
        <v>0</v>
      </c>
      <c r="AP311" t="s">
        <v>106</v>
      </c>
      <c r="AQ311" t="s">
        <v>107</v>
      </c>
      <c r="AR311" t="s">
        <v>108</v>
      </c>
      <c r="AS311" t="s">
        <v>109</v>
      </c>
      <c r="AT311" t="s">
        <v>110</v>
      </c>
      <c r="AU311" t="s">
        <v>111</v>
      </c>
      <c r="AV311" t="s">
        <v>112</v>
      </c>
      <c r="AW311" t="s">
        <v>112</v>
      </c>
      <c r="AX311" t="s">
        <v>111</v>
      </c>
      <c r="AY311">
        <v>4.75</v>
      </c>
      <c r="AZ311">
        <v>13.75</v>
      </c>
      <c r="BA311">
        <v>0</v>
      </c>
      <c r="BC311">
        <v>0</v>
      </c>
      <c r="BD311">
        <v>0</v>
      </c>
      <c r="BI311" t="s">
        <v>112</v>
      </c>
      <c r="BJ311" t="s">
        <v>111</v>
      </c>
      <c r="BK311" t="s">
        <v>113</v>
      </c>
      <c r="BL311" t="str">
        <f>"https://www.hvlgroup.com/Products/Specs/"&amp;"H150102-AGB"</f>
        <v>https://www.hvlgroup.com/Products/Specs/H150102-AGB</v>
      </c>
      <c r="BM311" t="s">
        <v>815</v>
      </c>
      <c r="BN311" t="str">
        <f>"https://www.hvlgroup.com/Product/"&amp;"H150102-AGB"</f>
        <v>https://www.hvlgroup.com/Product/H150102-AGB</v>
      </c>
      <c r="BO311" t="s">
        <v>104</v>
      </c>
      <c r="BP311" t="s">
        <v>104</v>
      </c>
      <c r="BQ311" t="s">
        <v>463</v>
      </c>
      <c r="BR311" t="s">
        <v>116</v>
      </c>
      <c r="BS311" t="s">
        <v>116</v>
      </c>
      <c r="BT311">
        <v>0</v>
      </c>
      <c r="BV311" s="1">
        <v>42887</v>
      </c>
      <c r="BW311">
        <v>0</v>
      </c>
      <c r="BX311">
        <v>0</v>
      </c>
      <c r="BY311" t="s">
        <v>104</v>
      </c>
      <c r="BZ311">
        <v>0</v>
      </c>
      <c r="CA311">
        <v>0</v>
      </c>
      <c r="CB311">
        <v>0</v>
      </c>
      <c r="CC311">
        <v>0</v>
      </c>
      <c r="CD311">
        <v>1</v>
      </c>
      <c r="CE311">
        <v>119</v>
      </c>
      <c r="CF311" t="s">
        <v>90</v>
      </c>
      <c r="CI311" t="s">
        <v>111</v>
      </c>
      <c r="CJ311" t="s">
        <v>118</v>
      </c>
      <c r="CK311" t="s">
        <v>111</v>
      </c>
      <c r="CL311" t="s">
        <v>119</v>
      </c>
      <c r="CM311" t="s">
        <v>104</v>
      </c>
    </row>
    <row r="312" spans="1:91" x14ac:dyDescent="0.25">
      <c r="A312" t="s">
        <v>89</v>
      </c>
      <c r="B312" t="s">
        <v>90</v>
      </c>
      <c r="C312" t="s">
        <v>816</v>
      </c>
      <c r="D312" t="s">
        <v>813</v>
      </c>
      <c r="E312" s="4">
        <v>806134834340</v>
      </c>
      <c r="F312" t="s">
        <v>128</v>
      </c>
      <c r="G312" s="4">
        <v>110</v>
      </c>
      <c r="H312" s="4">
        <v>220</v>
      </c>
      <c r="I312" t="s">
        <v>94</v>
      </c>
      <c r="J312" t="s">
        <v>814</v>
      </c>
      <c r="K312" t="s">
        <v>96</v>
      </c>
      <c r="L312" t="s">
        <v>97</v>
      </c>
      <c r="M312" t="s">
        <v>98</v>
      </c>
      <c r="N312" t="s">
        <v>121</v>
      </c>
      <c r="O312" t="s">
        <v>100</v>
      </c>
      <c r="R312">
        <v>0</v>
      </c>
      <c r="S312">
        <v>7.5</v>
      </c>
      <c r="T312">
        <v>14.75</v>
      </c>
      <c r="U312">
        <v>0</v>
      </c>
      <c r="V312">
        <v>0</v>
      </c>
      <c r="W312">
        <v>7.5</v>
      </c>
      <c r="X312">
        <v>3.75</v>
      </c>
      <c r="Y312">
        <v>5</v>
      </c>
      <c r="Z312">
        <v>2</v>
      </c>
      <c r="AA312">
        <v>60</v>
      </c>
      <c r="AB312" t="s">
        <v>103</v>
      </c>
      <c r="AD312" t="s">
        <v>103</v>
      </c>
      <c r="AE312" t="s">
        <v>103</v>
      </c>
      <c r="AF312" t="s">
        <v>104</v>
      </c>
      <c r="AG312" t="s">
        <v>105</v>
      </c>
      <c r="AH312">
        <v>19</v>
      </c>
      <c r="AI312">
        <v>12</v>
      </c>
      <c r="AJ312">
        <v>8</v>
      </c>
      <c r="AK312">
        <v>5</v>
      </c>
      <c r="AL312">
        <v>0</v>
      </c>
      <c r="AM312">
        <v>0</v>
      </c>
      <c r="AN312">
        <v>0</v>
      </c>
      <c r="AO312">
        <v>0</v>
      </c>
      <c r="AP312" t="s">
        <v>106</v>
      </c>
      <c r="AQ312" t="s">
        <v>107</v>
      </c>
      <c r="AR312" t="s">
        <v>108</v>
      </c>
      <c r="AS312" t="s">
        <v>109</v>
      </c>
      <c r="AT312" t="s">
        <v>110</v>
      </c>
      <c r="AU312" t="s">
        <v>111</v>
      </c>
      <c r="AV312" t="s">
        <v>112</v>
      </c>
      <c r="AW312" t="s">
        <v>112</v>
      </c>
      <c r="AX312" t="s">
        <v>111</v>
      </c>
      <c r="AY312">
        <v>4.75</v>
      </c>
      <c r="AZ312">
        <v>13.75</v>
      </c>
      <c r="BA312">
        <v>0</v>
      </c>
      <c r="BC312">
        <v>0</v>
      </c>
      <c r="BD312">
        <v>0</v>
      </c>
      <c r="BI312" t="s">
        <v>112</v>
      </c>
      <c r="BJ312" t="s">
        <v>111</v>
      </c>
      <c r="BK312" t="s">
        <v>122</v>
      </c>
      <c r="BL312" t="str">
        <f>"https://www.hvlgroup.com/Products/Specs/"&amp;"H150102-OB"</f>
        <v>https://www.hvlgroup.com/Products/Specs/H150102-OB</v>
      </c>
      <c r="BM312" t="s">
        <v>815</v>
      </c>
      <c r="BN312" t="str">
        <f>"https://www.hvlgroup.com/Product/"&amp;"H150102-OB"</f>
        <v>https://www.hvlgroup.com/Product/H150102-OB</v>
      </c>
      <c r="BO312" t="s">
        <v>104</v>
      </c>
      <c r="BP312" t="s">
        <v>104</v>
      </c>
      <c r="BQ312" t="s">
        <v>463</v>
      </c>
      <c r="BR312" t="s">
        <v>116</v>
      </c>
      <c r="BS312" t="s">
        <v>116</v>
      </c>
      <c r="BT312">
        <v>0</v>
      </c>
      <c r="BV312" s="1">
        <v>42887</v>
      </c>
      <c r="BW312">
        <v>0</v>
      </c>
      <c r="BX312">
        <v>0</v>
      </c>
      <c r="BY312" t="s">
        <v>104</v>
      </c>
      <c r="BZ312">
        <v>0</v>
      </c>
      <c r="CA312">
        <v>0</v>
      </c>
      <c r="CB312">
        <v>0</v>
      </c>
      <c r="CC312">
        <v>0</v>
      </c>
      <c r="CD312">
        <v>1</v>
      </c>
      <c r="CE312">
        <v>119</v>
      </c>
      <c r="CF312" t="s">
        <v>90</v>
      </c>
      <c r="CI312" t="s">
        <v>111</v>
      </c>
      <c r="CJ312" t="s">
        <v>118</v>
      </c>
      <c r="CK312" t="s">
        <v>111</v>
      </c>
      <c r="CL312" t="s">
        <v>119</v>
      </c>
      <c r="CM312" t="s">
        <v>104</v>
      </c>
    </row>
    <row r="313" spans="1:91" x14ac:dyDescent="0.25">
      <c r="A313" t="s">
        <v>89</v>
      </c>
      <c r="B313" t="s">
        <v>90</v>
      </c>
      <c r="C313" t="s">
        <v>817</v>
      </c>
      <c r="D313" t="s">
        <v>813</v>
      </c>
      <c r="E313" s="4">
        <v>806134834357</v>
      </c>
      <c r="F313" t="s">
        <v>128</v>
      </c>
      <c r="G313" s="4">
        <v>110</v>
      </c>
      <c r="H313" s="4">
        <v>220</v>
      </c>
      <c r="I313" t="s">
        <v>94</v>
      </c>
      <c r="J313" t="s">
        <v>814</v>
      </c>
      <c r="K313" t="s">
        <v>96</v>
      </c>
      <c r="L313" t="s">
        <v>97</v>
      </c>
      <c r="M313" t="s">
        <v>98</v>
      </c>
      <c r="N313" t="s">
        <v>124</v>
      </c>
      <c r="O313" t="s">
        <v>100</v>
      </c>
      <c r="R313">
        <v>0</v>
      </c>
      <c r="S313">
        <v>7.5</v>
      </c>
      <c r="T313">
        <v>14.75</v>
      </c>
      <c r="U313">
        <v>0</v>
      </c>
      <c r="V313">
        <v>0</v>
      </c>
      <c r="W313">
        <v>7.5</v>
      </c>
      <c r="X313">
        <v>3.75</v>
      </c>
      <c r="Y313">
        <v>5</v>
      </c>
      <c r="Z313">
        <v>2</v>
      </c>
      <c r="AA313">
        <v>60</v>
      </c>
      <c r="AB313" t="s">
        <v>103</v>
      </c>
      <c r="AD313" t="s">
        <v>103</v>
      </c>
      <c r="AE313" t="s">
        <v>103</v>
      </c>
      <c r="AF313" t="s">
        <v>104</v>
      </c>
      <c r="AG313" t="s">
        <v>105</v>
      </c>
      <c r="AH313">
        <v>19</v>
      </c>
      <c r="AI313">
        <v>12</v>
      </c>
      <c r="AJ313">
        <v>8</v>
      </c>
      <c r="AK313">
        <v>5</v>
      </c>
      <c r="AL313">
        <v>0</v>
      </c>
      <c r="AM313">
        <v>0</v>
      </c>
      <c r="AN313">
        <v>0</v>
      </c>
      <c r="AO313">
        <v>0</v>
      </c>
      <c r="AP313" t="s">
        <v>106</v>
      </c>
      <c r="AQ313" t="s">
        <v>107</v>
      </c>
      <c r="AR313" t="s">
        <v>108</v>
      </c>
      <c r="AS313" t="s">
        <v>109</v>
      </c>
      <c r="AT313" t="s">
        <v>110</v>
      </c>
      <c r="AU313" t="s">
        <v>111</v>
      </c>
      <c r="AV313" t="s">
        <v>112</v>
      </c>
      <c r="AW313" t="s">
        <v>112</v>
      </c>
      <c r="AX313" t="s">
        <v>111</v>
      </c>
      <c r="AY313">
        <v>4.75</v>
      </c>
      <c r="AZ313">
        <v>13.75</v>
      </c>
      <c r="BA313">
        <v>0</v>
      </c>
      <c r="BC313">
        <v>0</v>
      </c>
      <c r="BD313">
        <v>0</v>
      </c>
      <c r="BI313" t="s">
        <v>112</v>
      </c>
      <c r="BJ313" t="s">
        <v>111</v>
      </c>
      <c r="BK313" t="s">
        <v>125</v>
      </c>
      <c r="BL313" t="str">
        <f>"https://www.hvlgroup.com/Products/Specs/"&amp;"H150102-PN"</f>
        <v>https://www.hvlgroup.com/Products/Specs/H150102-PN</v>
      </c>
      <c r="BM313" t="s">
        <v>815</v>
      </c>
      <c r="BN313" t="str">
        <f>"https://www.hvlgroup.com/Product/"&amp;"H150102-PN"</f>
        <v>https://www.hvlgroup.com/Product/H150102-PN</v>
      </c>
      <c r="BO313" t="s">
        <v>104</v>
      </c>
      <c r="BP313" t="s">
        <v>104</v>
      </c>
      <c r="BQ313" t="s">
        <v>463</v>
      </c>
      <c r="BR313" t="s">
        <v>116</v>
      </c>
      <c r="BS313" t="s">
        <v>116</v>
      </c>
      <c r="BT313">
        <v>0</v>
      </c>
      <c r="BV313" s="1">
        <v>42887</v>
      </c>
      <c r="BW313">
        <v>0</v>
      </c>
      <c r="BX313">
        <v>0</v>
      </c>
      <c r="BY313" t="s">
        <v>104</v>
      </c>
      <c r="BZ313">
        <v>0</v>
      </c>
      <c r="CA313">
        <v>0</v>
      </c>
      <c r="CB313">
        <v>0</v>
      </c>
      <c r="CC313">
        <v>0</v>
      </c>
      <c r="CD313">
        <v>1</v>
      </c>
      <c r="CE313">
        <v>119</v>
      </c>
      <c r="CF313" t="s">
        <v>90</v>
      </c>
      <c r="CI313" t="s">
        <v>111</v>
      </c>
      <c r="CJ313" t="s">
        <v>118</v>
      </c>
      <c r="CK313" t="s">
        <v>111</v>
      </c>
      <c r="CL313" t="s">
        <v>119</v>
      </c>
      <c r="CM313" t="s">
        <v>104</v>
      </c>
    </row>
    <row r="314" spans="1:91" x14ac:dyDescent="0.25">
      <c r="A314" t="s">
        <v>89</v>
      </c>
      <c r="B314" t="s">
        <v>90</v>
      </c>
      <c r="C314" t="s">
        <v>818</v>
      </c>
      <c r="D314" t="s">
        <v>819</v>
      </c>
      <c r="E314" s="4">
        <v>806134837488</v>
      </c>
      <c r="F314" t="s">
        <v>134</v>
      </c>
      <c r="G314" s="4">
        <v>134</v>
      </c>
      <c r="H314" s="4">
        <v>268</v>
      </c>
      <c r="I314" t="s">
        <v>135</v>
      </c>
      <c r="J314" t="s">
        <v>814</v>
      </c>
      <c r="K314" t="s">
        <v>96</v>
      </c>
      <c r="L314" t="s">
        <v>97</v>
      </c>
      <c r="M314" t="s">
        <v>98</v>
      </c>
      <c r="N314" t="s">
        <v>99</v>
      </c>
      <c r="O314" t="s">
        <v>100</v>
      </c>
      <c r="R314">
        <v>0</v>
      </c>
      <c r="S314">
        <v>0</v>
      </c>
      <c r="T314">
        <v>14.25</v>
      </c>
      <c r="U314">
        <v>17.75</v>
      </c>
      <c r="V314">
        <v>94.75</v>
      </c>
      <c r="W314">
        <v>5.25</v>
      </c>
      <c r="X314">
        <v>0</v>
      </c>
      <c r="Y314">
        <v>5</v>
      </c>
      <c r="Z314">
        <v>1</v>
      </c>
      <c r="AA314">
        <v>6</v>
      </c>
      <c r="AB314" t="s">
        <v>820</v>
      </c>
      <c r="AD314" t="s">
        <v>820</v>
      </c>
      <c r="AE314" t="s">
        <v>820</v>
      </c>
      <c r="AF314" t="s">
        <v>111</v>
      </c>
      <c r="AG314" t="s">
        <v>105</v>
      </c>
      <c r="AH314">
        <v>18</v>
      </c>
      <c r="AI314">
        <v>11</v>
      </c>
      <c r="AJ314">
        <v>8</v>
      </c>
      <c r="AK314">
        <v>7</v>
      </c>
      <c r="AL314">
        <v>0</v>
      </c>
      <c r="AM314">
        <v>0</v>
      </c>
      <c r="AN314">
        <v>0</v>
      </c>
      <c r="AO314">
        <v>0</v>
      </c>
      <c r="AP314" t="s">
        <v>106</v>
      </c>
      <c r="AQ314" t="s">
        <v>107</v>
      </c>
      <c r="AR314" t="s">
        <v>108</v>
      </c>
      <c r="AS314" t="s">
        <v>109</v>
      </c>
      <c r="AT314" t="s">
        <v>110</v>
      </c>
      <c r="AU314" t="s">
        <v>104</v>
      </c>
      <c r="AX314" t="s">
        <v>104</v>
      </c>
      <c r="AY314">
        <v>0</v>
      </c>
      <c r="AZ314">
        <v>0</v>
      </c>
      <c r="BA314">
        <v>4.75</v>
      </c>
      <c r="BC314">
        <v>0</v>
      </c>
      <c r="BD314">
        <v>80.5</v>
      </c>
      <c r="BE314" t="s">
        <v>136</v>
      </c>
      <c r="BI314" t="s">
        <v>145</v>
      </c>
      <c r="BJ314" t="s">
        <v>111</v>
      </c>
      <c r="BK314" t="s">
        <v>113</v>
      </c>
      <c r="BL314" t="str">
        <f>"https://www.hvlgroup.com/Products/Specs/"&amp;"H150701-AGB"</f>
        <v>https://www.hvlgroup.com/Products/Specs/H150701-AGB</v>
      </c>
      <c r="BM314" t="s">
        <v>821</v>
      </c>
      <c r="BN314" t="str">
        <f>"https://www.hvlgroup.com/Product/"&amp;"H150701-AGB"</f>
        <v>https://www.hvlgroup.com/Product/H150701-AGB</v>
      </c>
      <c r="BO314" t="s">
        <v>104</v>
      </c>
      <c r="BP314" t="s">
        <v>104</v>
      </c>
      <c r="BQ314" t="s">
        <v>463</v>
      </c>
      <c r="BR314" t="s">
        <v>116</v>
      </c>
      <c r="BS314" t="s">
        <v>116</v>
      </c>
      <c r="BT314">
        <v>0</v>
      </c>
      <c r="BV314" s="1">
        <v>42887</v>
      </c>
      <c r="BW314">
        <v>94.75</v>
      </c>
      <c r="BX314">
        <v>17.75</v>
      </c>
      <c r="BY314" t="s">
        <v>104</v>
      </c>
      <c r="BZ314">
        <v>0</v>
      </c>
      <c r="CA314">
        <v>0</v>
      </c>
      <c r="CB314">
        <v>0</v>
      </c>
      <c r="CC314">
        <v>0</v>
      </c>
      <c r="CD314">
        <v>1</v>
      </c>
      <c r="CE314">
        <v>67</v>
      </c>
      <c r="CF314" t="s">
        <v>90</v>
      </c>
      <c r="CI314" t="s">
        <v>111</v>
      </c>
      <c r="CJ314" t="s">
        <v>118</v>
      </c>
      <c r="CK314" t="s">
        <v>111</v>
      </c>
      <c r="CL314" t="s">
        <v>119</v>
      </c>
      <c r="CM314" t="s">
        <v>104</v>
      </c>
    </row>
    <row r="315" spans="1:91" x14ac:dyDescent="0.25">
      <c r="A315" t="s">
        <v>89</v>
      </c>
      <c r="B315" t="s">
        <v>90</v>
      </c>
      <c r="C315" t="s">
        <v>822</v>
      </c>
      <c r="D315" t="s">
        <v>819</v>
      </c>
      <c r="E315" s="4">
        <v>806134837495</v>
      </c>
      <c r="F315" t="s">
        <v>134</v>
      </c>
      <c r="G315" s="4">
        <v>134</v>
      </c>
      <c r="H315" s="4">
        <v>268</v>
      </c>
      <c r="I315" t="s">
        <v>135</v>
      </c>
      <c r="J315" t="s">
        <v>814</v>
      </c>
      <c r="K315" t="s">
        <v>96</v>
      </c>
      <c r="L315" t="s">
        <v>97</v>
      </c>
      <c r="M315" t="s">
        <v>98</v>
      </c>
      <c r="N315" t="s">
        <v>121</v>
      </c>
      <c r="O315" t="s">
        <v>100</v>
      </c>
      <c r="R315">
        <v>0</v>
      </c>
      <c r="S315">
        <v>0</v>
      </c>
      <c r="T315">
        <v>14.25</v>
      </c>
      <c r="U315">
        <v>17.75</v>
      </c>
      <c r="V315">
        <v>94.75</v>
      </c>
      <c r="W315">
        <v>5.25</v>
      </c>
      <c r="X315">
        <v>0</v>
      </c>
      <c r="Y315">
        <v>5</v>
      </c>
      <c r="Z315">
        <v>1</v>
      </c>
      <c r="AA315">
        <v>6</v>
      </c>
      <c r="AB315" t="s">
        <v>820</v>
      </c>
      <c r="AD315" t="s">
        <v>820</v>
      </c>
      <c r="AE315" t="s">
        <v>820</v>
      </c>
      <c r="AF315" t="s">
        <v>111</v>
      </c>
      <c r="AG315" t="s">
        <v>105</v>
      </c>
      <c r="AH315">
        <v>18</v>
      </c>
      <c r="AI315">
        <v>11</v>
      </c>
      <c r="AJ315">
        <v>8</v>
      </c>
      <c r="AK315">
        <v>7</v>
      </c>
      <c r="AL315">
        <v>0</v>
      </c>
      <c r="AM315">
        <v>0</v>
      </c>
      <c r="AN315">
        <v>0</v>
      </c>
      <c r="AO315">
        <v>0</v>
      </c>
      <c r="AP315" t="s">
        <v>106</v>
      </c>
      <c r="AQ315" t="s">
        <v>107</v>
      </c>
      <c r="AR315" t="s">
        <v>108</v>
      </c>
      <c r="AS315" t="s">
        <v>109</v>
      </c>
      <c r="AT315" t="s">
        <v>110</v>
      </c>
      <c r="AU315" t="s">
        <v>104</v>
      </c>
      <c r="AX315" t="s">
        <v>104</v>
      </c>
      <c r="AY315">
        <v>0</v>
      </c>
      <c r="AZ315">
        <v>0</v>
      </c>
      <c r="BA315">
        <v>4.75</v>
      </c>
      <c r="BC315">
        <v>0</v>
      </c>
      <c r="BD315">
        <v>80.5</v>
      </c>
      <c r="BE315" t="s">
        <v>136</v>
      </c>
      <c r="BI315" t="s">
        <v>145</v>
      </c>
      <c r="BJ315" t="s">
        <v>111</v>
      </c>
      <c r="BK315" t="s">
        <v>122</v>
      </c>
      <c r="BL315" t="str">
        <f>"https://www.hvlgroup.com/Products/Specs/"&amp;"H150701-OB"</f>
        <v>https://www.hvlgroup.com/Products/Specs/H150701-OB</v>
      </c>
      <c r="BM315" t="s">
        <v>821</v>
      </c>
      <c r="BN315" t="str">
        <f>"https://www.hvlgroup.com/Product/"&amp;"H150701-OB"</f>
        <v>https://www.hvlgroup.com/Product/H150701-OB</v>
      </c>
      <c r="BO315" t="s">
        <v>104</v>
      </c>
      <c r="BP315" t="s">
        <v>104</v>
      </c>
      <c r="BQ315" t="s">
        <v>463</v>
      </c>
      <c r="BR315" t="s">
        <v>116</v>
      </c>
      <c r="BS315" t="s">
        <v>116</v>
      </c>
      <c r="BT315">
        <v>0</v>
      </c>
      <c r="BV315" s="1">
        <v>42887</v>
      </c>
      <c r="BW315">
        <v>94.75</v>
      </c>
      <c r="BX315">
        <v>17.75</v>
      </c>
      <c r="BY315" t="s">
        <v>104</v>
      </c>
      <c r="BZ315">
        <v>0</v>
      </c>
      <c r="CA315">
        <v>0</v>
      </c>
      <c r="CB315">
        <v>0</v>
      </c>
      <c r="CC315">
        <v>0</v>
      </c>
      <c r="CD315">
        <v>1</v>
      </c>
      <c r="CE315">
        <v>67</v>
      </c>
      <c r="CF315" t="s">
        <v>90</v>
      </c>
      <c r="CI315" t="s">
        <v>111</v>
      </c>
      <c r="CJ315" t="s">
        <v>118</v>
      </c>
      <c r="CK315" t="s">
        <v>111</v>
      </c>
      <c r="CL315" t="s">
        <v>119</v>
      </c>
      <c r="CM315" t="s">
        <v>104</v>
      </c>
    </row>
    <row r="316" spans="1:91" x14ac:dyDescent="0.25">
      <c r="A316" t="s">
        <v>89</v>
      </c>
      <c r="B316" t="s">
        <v>90</v>
      </c>
      <c r="C316" t="s">
        <v>823</v>
      </c>
      <c r="D316" t="s">
        <v>819</v>
      </c>
      <c r="E316" s="4">
        <v>806134837501</v>
      </c>
      <c r="F316" t="s">
        <v>134</v>
      </c>
      <c r="G316" s="4">
        <v>134</v>
      </c>
      <c r="H316" s="4">
        <v>268</v>
      </c>
      <c r="I316" t="s">
        <v>135</v>
      </c>
      <c r="J316" t="s">
        <v>814</v>
      </c>
      <c r="K316" t="s">
        <v>96</v>
      </c>
      <c r="L316" t="s">
        <v>97</v>
      </c>
      <c r="M316" t="s">
        <v>98</v>
      </c>
      <c r="N316" t="s">
        <v>124</v>
      </c>
      <c r="O316" t="s">
        <v>100</v>
      </c>
      <c r="R316">
        <v>0</v>
      </c>
      <c r="S316">
        <v>0</v>
      </c>
      <c r="T316">
        <v>14.25</v>
      </c>
      <c r="U316">
        <v>17.75</v>
      </c>
      <c r="V316">
        <v>94.75</v>
      </c>
      <c r="W316">
        <v>5.25</v>
      </c>
      <c r="X316">
        <v>0</v>
      </c>
      <c r="Y316">
        <v>7</v>
      </c>
      <c r="Z316">
        <v>1</v>
      </c>
      <c r="AA316">
        <v>6</v>
      </c>
      <c r="AB316" t="s">
        <v>820</v>
      </c>
      <c r="AD316" t="s">
        <v>820</v>
      </c>
      <c r="AE316" t="s">
        <v>820</v>
      </c>
      <c r="AF316" t="s">
        <v>111</v>
      </c>
      <c r="AG316" t="s">
        <v>105</v>
      </c>
      <c r="AH316">
        <v>18</v>
      </c>
      <c r="AI316">
        <v>11</v>
      </c>
      <c r="AJ316">
        <v>8</v>
      </c>
      <c r="AK316">
        <v>7</v>
      </c>
      <c r="AL316">
        <v>0</v>
      </c>
      <c r="AM316">
        <v>0</v>
      </c>
      <c r="AN316">
        <v>0</v>
      </c>
      <c r="AO316">
        <v>0</v>
      </c>
      <c r="AP316" t="s">
        <v>106</v>
      </c>
      <c r="AQ316" t="s">
        <v>107</v>
      </c>
      <c r="AR316" t="s">
        <v>108</v>
      </c>
      <c r="AS316" t="s">
        <v>109</v>
      </c>
      <c r="AT316" t="s">
        <v>110</v>
      </c>
      <c r="AU316" t="s">
        <v>104</v>
      </c>
      <c r="AX316" t="s">
        <v>104</v>
      </c>
      <c r="AY316">
        <v>0</v>
      </c>
      <c r="AZ316">
        <v>0</v>
      </c>
      <c r="BA316">
        <v>4.75</v>
      </c>
      <c r="BC316">
        <v>0</v>
      </c>
      <c r="BD316">
        <v>80.5</v>
      </c>
      <c r="BE316" t="s">
        <v>136</v>
      </c>
      <c r="BI316" t="s">
        <v>145</v>
      </c>
      <c r="BJ316" t="s">
        <v>111</v>
      </c>
      <c r="BK316" t="s">
        <v>125</v>
      </c>
      <c r="BL316" t="str">
        <f>"https://www.hvlgroup.com/Products/Specs/"&amp;"H150701-PN"</f>
        <v>https://www.hvlgroup.com/Products/Specs/H150701-PN</v>
      </c>
      <c r="BM316" t="s">
        <v>821</v>
      </c>
      <c r="BN316" t="str">
        <f>"https://www.hvlgroup.com/Product/"&amp;"H150701-PN"</f>
        <v>https://www.hvlgroup.com/Product/H150701-PN</v>
      </c>
      <c r="BO316" t="s">
        <v>104</v>
      </c>
      <c r="BP316" t="s">
        <v>104</v>
      </c>
      <c r="BQ316" t="s">
        <v>463</v>
      </c>
      <c r="BR316" t="s">
        <v>116</v>
      </c>
      <c r="BS316" t="s">
        <v>116</v>
      </c>
      <c r="BT316">
        <v>0</v>
      </c>
      <c r="BV316" s="1">
        <v>42887</v>
      </c>
      <c r="BW316">
        <v>94.75</v>
      </c>
      <c r="BX316">
        <v>17.75</v>
      </c>
      <c r="BY316" t="s">
        <v>104</v>
      </c>
      <c r="BZ316">
        <v>0</v>
      </c>
      <c r="CA316">
        <v>0</v>
      </c>
      <c r="CB316">
        <v>0</v>
      </c>
      <c r="CC316">
        <v>0</v>
      </c>
      <c r="CD316">
        <v>1</v>
      </c>
      <c r="CE316">
        <v>67</v>
      </c>
      <c r="CF316" t="s">
        <v>90</v>
      </c>
      <c r="CI316" t="s">
        <v>111</v>
      </c>
      <c r="CJ316" t="s">
        <v>118</v>
      </c>
      <c r="CK316" t="s">
        <v>111</v>
      </c>
      <c r="CL316" t="s">
        <v>119</v>
      </c>
      <c r="CM316" t="s">
        <v>104</v>
      </c>
    </row>
    <row r="317" spans="1:91" x14ac:dyDescent="0.25">
      <c r="A317" t="s">
        <v>89</v>
      </c>
      <c r="B317" t="s">
        <v>90</v>
      </c>
      <c r="C317" t="s">
        <v>824</v>
      </c>
      <c r="D317" t="s">
        <v>825</v>
      </c>
      <c r="E317" s="4">
        <v>806134837518</v>
      </c>
      <c r="F317" t="s">
        <v>93</v>
      </c>
      <c r="G317" s="4">
        <v>86</v>
      </c>
      <c r="H317" s="4">
        <v>172</v>
      </c>
      <c r="I317" t="s">
        <v>94</v>
      </c>
      <c r="J317" t="s">
        <v>826</v>
      </c>
      <c r="K317" t="s">
        <v>96</v>
      </c>
      <c r="L317" t="s">
        <v>97</v>
      </c>
      <c r="M317" t="s">
        <v>98</v>
      </c>
      <c r="N317" t="s">
        <v>99</v>
      </c>
      <c r="O317" t="s">
        <v>100</v>
      </c>
      <c r="R317">
        <v>0</v>
      </c>
      <c r="S317">
        <v>4.5</v>
      </c>
      <c r="T317">
        <v>13.5</v>
      </c>
      <c r="U317">
        <v>0</v>
      </c>
      <c r="V317">
        <v>0</v>
      </c>
      <c r="W317">
        <v>0</v>
      </c>
      <c r="X317">
        <v>4</v>
      </c>
      <c r="Y317">
        <v>4</v>
      </c>
      <c r="Z317">
        <v>1</v>
      </c>
      <c r="AA317">
        <v>75</v>
      </c>
      <c r="AB317" t="s">
        <v>278</v>
      </c>
      <c r="AD317" t="s">
        <v>278</v>
      </c>
      <c r="AE317" t="s">
        <v>278</v>
      </c>
      <c r="AF317" t="s">
        <v>111</v>
      </c>
      <c r="AG317" t="s">
        <v>105</v>
      </c>
      <c r="AH317">
        <v>16</v>
      </c>
      <c r="AI317">
        <v>7</v>
      </c>
      <c r="AJ317">
        <v>7</v>
      </c>
      <c r="AK317">
        <v>5</v>
      </c>
      <c r="AL317">
        <v>0</v>
      </c>
      <c r="AM317">
        <v>0</v>
      </c>
      <c r="AN317">
        <v>0</v>
      </c>
      <c r="AO317">
        <v>0</v>
      </c>
      <c r="AP317" t="s">
        <v>106</v>
      </c>
      <c r="AQ317" t="s">
        <v>107</v>
      </c>
      <c r="AR317" t="s">
        <v>108</v>
      </c>
      <c r="AS317" t="s">
        <v>109</v>
      </c>
      <c r="AT317" t="s">
        <v>110</v>
      </c>
      <c r="AU317" t="s">
        <v>111</v>
      </c>
      <c r="AV317" t="s">
        <v>112</v>
      </c>
      <c r="AW317" t="s">
        <v>112</v>
      </c>
      <c r="AX317" t="s">
        <v>111</v>
      </c>
      <c r="AY317">
        <v>13.5</v>
      </c>
      <c r="AZ317">
        <v>0.5</v>
      </c>
      <c r="BA317">
        <v>0</v>
      </c>
      <c r="BC317">
        <v>0</v>
      </c>
      <c r="BD317">
        <v>9.5</v>
      </c>
      <c r="BI317" t="s">
        <v>112</v>
      </c>
      <c r="BJ317" t="s">
        <v>111</v>
      </c>
      <c r="BK317" t="s">
        <v>113</v>
      </c>
      <c r="BL317" t="str">
        <f>"https://www.hvlgroup.com/Products/Specs/"&amp;"H151101-AGB"</f>
        <v>https://www.hvlgroup.com/Products/Specs/H151101-AGB</v>
      </c>
      <c r="BM317" t="s">
        <v>827</v>
      </c>
      <c r="BN317" t="str">
        <f>"https://www.hvlgroup.com/Product/"&amp;"H151101-AGB"</f>
        <v>https://www.hvlgroup.com/Product/H151101-AGB</v>
      </c>
      <c r="BO317" t="s">
        <v>104</v>
      </c>
      <c r="BP317" t="s">
        <v>104</v>
      </c>
      <c r="BQ317" t="s">
        <v>828</v>
      </c>
      <c r="BR317" t="s">
        <v>116</v>
      </c>
      <c r="BS317" t="s">
        <v>116</v>
      </c>
      <c r="BT317">
        <v>0</v>
      </c>
      <c r="BV317" s="1">
        <v>42887</v>
      </c>
      <c r="BW317">
        <v>0</v>
      </c>
      <c r="BX317">
        <v>0</v>
      </c>
      <c r="BY317" t="s">
        <v>104</v>
      </c>
      <c r="BZ317">
        <v>0</v>
      </c>
      <c r="CA317">
        <v>0</v>
      </c>
      <c r="CB317">
        <v>0</v>
      </c>
      <c r="CC317">
        <v>0</v>
      </c>
      <c r="CD317">
        <v>1</v>
      </c>
      <c r="CE317">
        <v>123</v>
      </c>
      <c r="CF317" t="s">
        <v>90</v>
      </c>
      <c r="CI317" t="s">
        <v>111</v>
      </c>
      <c r="CJ317" t="s">
        <v>118</v>
      </c>
      <c r="CK317" t="s">
        <v>111</v>
      </c>
      <c r="CL317" t="s">
        <v>119</v>
      </c>
      <c r="CM317" t="s">
        <v>104</v>
      </c>
    </row>
    <row r="318" spans="1:91" x14ac:dyDescent="0.25">
      <c r="A318" t="s">
        <v>89</v>
      </c>
      <c r="B318" t="s">
        <v>90</v>
      </c>
      <c r="C318" t="s">
        <v>829</v>
      </c>
      <c r="D318" t="s">
        <v>825</v>
      </c>
      <c r="E318" s="4">
        <v>806134837525</v>
      </c>
      <c r="F318" t="s">
        <v>93</v>
      </c>
      <c r="G318" s="4">
        <v>86</v>
      </c>
      <c r="H318" s="4">
        <v>172</v>
      </c>
      <c r="I318" t="s">
        <v>94</v>
      </c>
      <c r="J318" t="s">
        <v>826</v>
      </c>
      <c r="K318" t="s">
        <v>96</v>
      </c>
      <c r="L318" t="s">
        <v>97</v>
      </c>
      <c r="M318" t="s">
        <v>98</v>
      </c>
      <c r="N318" t="s">
        <v>121</v>
      </c>
      <c r="O318" t="s">
        <v>100</v>
      </c>
      <c r="R318">
        <v>0</v>
      </c>
      <c r="S318">
        <v>4.5</v>
      </c>
      <c r="T318">
        <v>13.5</v>
      </c>
      <c r="U318">
        <v>0</v>
      </c>
      <c r="V318">
        <v>0</v>
      </c>
      <c r="W318">
        <v>0</v>
      </c>
      <c r="X318">
        <v>4</v>
      </c>
      <c r="Y318">
        <v>4</v>
      </c>
      <c r="Z318">
        <v>1</v>
      </c>
      <c r="AA318">
        <v>75</v>
      </c>
      <c r="AB318" t="s">
        <v>278</v>
      </c>
      <c r="AD318" t="s">
        <v>278</v>
      </c>
      <c r="AE318" t="s">
        <v>278</v>
      </c>
      <c r="AF318" t="s">
        <v>111</v>
      </c>
      <c r="AG318" t="s">
        <v>105</v>
      </c>
      <c r="AH318">
        <v>16</v>
      </c>
      <c r="AI318">
        <v>7</v>
      </c>
      <c r="AJ318">
        <v>7</v>
      </c>
      <c r="AK318">
        <v>5</v>
      </c>
      <c r="AL318">
        <v>0</v>
      </c>
      <c r="AM318">
        <v>0</v>
      </c>
      <c r="AN318">
        <v>0</v>
      </c>
      <c r="AO318">
        <v>0</v>
      </c>
      <c r="AP318" t="s">
        <v>106</v>
      </c>
      <c r="AQ318" t="s">
        <v>107</v>
      </c>
      <c r="AR318" t="s">
        <v>108</v>
      </c>
      <c r="AS318" t="s">
        <v>109</v>
      </c>
      <c r="AT318" t="s">
        <v>110</v>
      </c>
      <c r="AU318" t="s">
        <v>111</v>
      </c>
      <c r="AV318" t="s">
        <v>112</v>
      </c>
      <c r="AW318" t="s">
        <v>112</v>
      </c>
      <c r="AX318" t="s">
        <v>111</v>
      </c>
      <c r="AY318">
        <v>13.5</v>
      </c>
      <c r="AZ318">
        <v>0.5</v>
      </c>
      <c r="BA318">
        <v>0</v>
      </c>
      <c r="BC318">
        <v>0</v>
      </c>
      <c r="BD318">
        <v>14</v>
      </c>
      <c r="BI318" t="s">
        <v>112</v>
      </c>
      <c r="BJ318" t="s">
        <v>111</v>
      </c>
      <c r="BK318" t="s">
        <v>122</v>
      </c>
      <c r="BL318" t="str">
        <f>"https://www.hvlgroup.com/Products/Specs/"&amp;"H151101-OB"</f>
        <v>https://www.hvlgroup.com/Products/Specs/H151101-OB</v>
      </c>
      <c r="BM318" t="s">
        <v>827</v>
      </c>
      <c r="BN318" t="str">
        <f>"https://www.hvlgroup.com/Product/"&amp;"H151101-OB"</f>
        <v>https://www.hvlgroup.com/Product/H151101-OB</v>
      </c>
      <c r="BO318" t="s">
        <v>104</v>
      </c>
      <c r="BP318" t="s">
        <v>104</v>
      </c>
      <c r="BQ318" t="s">
        <v>828</v>
      </c>
      <c r="BR318" t="s">
        <v>116</v>
      </c>
      <c r="BS318" t="s">
        <v>116</v>
      </c>
      <c r="BT318">
        <v>0</v>
      </c>
      <c r="BV318" s="1">
        <v>42887</v>
      </c>
      <c r="BW318">
        <v>0</v>
      </c>
      <c r="BX318">
        <v>0</v>
      </c>
      <c r="BY318" t="s">
        <v>104</v>
      </c>
      <c r="BZ318">
        <v>0</v>
      </c>
      <c r="CA318">
        <v>0</v>
      </c>
      <c r="CB318">
        <v>0</v>
      </c>
      <c r="CC318">
        <v>0</v>
      </c>
      <c r="CD318">
        <v>1</v>
      </c>
      <c r="CE318">
        <v>123</v>
      </c>
      <c r="CF318" t="s">
        <v>90</v>
      </c>
      <c r="CI318" t="s">
        <v>111</v>
      </c>
      <c r="CJ318" t="s">
        <v>118</v>
      </c>
      <c r="CK318" t="s">
        <v>111</v>
      </c>
      <c r="CL318" t="s">
        <v>119</v>
      </c>
      <c r="CM318" t="s">
        <v>104</v>
      </c>
    </row>
    <row r="319" spans="1:91" x14ac:dyDescent="0.25">
      <c r="A319" t="s">
        <v>89</v>
      </c>
      <c r="B319" t="s">
        <v>90</v>
      </c>
      <c r="C319" t="s">
        <v>830</v>
      </c>
      <c r="D319" t="s">
        <v>825</v>
      </c>
      <c r="E319" s="4">
        <v>806134837532</v>
      </c>
      <c r="F319" t="s">
        <v>93</v>
      </c>
      <c r="G319" s="4">
        <v>86</v>
      </c>
      <c r="H319" s="4">
        <v>172</v>
      </c>
      <c r="I319" t="s">
        <v>94</v>
      </c>
      <c r="J319" t="s">
        <v>826</v>
      </c>
      <c r="K319" t="s">
        <v>96</v>
      </c>
      <c r="L319" t="s">
        <v>97</v>
      </c>
      <c r="M319" t="s">
        <v>98</v>
      </c>
      <c r="N319" t="s">
        <v>124</v>
      </c>
      <c r="O319" t="s">
        <v>100</v>
      </c>
      <c r="R319">
        <v>0</v>
      </c>
      <c r="S319">
        <v>4.5</v>
      </c>
      <c r="T319">
        <v>13.5</v>
      </c>
      <c r="U319">
        <v>0</v>
      </c>
      <c r="V319">
        <v>0</v>
      </c>
      <c r="W319">
        <v>0</v>
      </c>
      <c r="X319">
        <v>4</v>
      </c>
      <c r="Y319">
        <v>4</v>
      </c>
      <c r="Z319">
        <v>1</v>
      </c>
      <c r="AA319">
        <v>75</v>
      </c>
      <c r="AB319" t="s">
        <v>278</v>
      </c>
      <c r="AD319" t="s">
        <v>278</v>
      </c>
      <c r="AE319" t="s">
        <v>278</v>
      </c>
      <c r="AF319" t="s">
        <v>111</v>
      </c>
      <c r="AG319" t="s">
        <v>105</v>
      </c>
      <c r="AH319">
        <v>16</v>
      </c>
      <c r="AI319">
        <v>7</v>
      </c>
      <c r="AJ319">
        <v>7</v>
      </c>
      <c r="AK319">
        <v>5</v>
      </c>
      <c r="AL319">
        <v>0</v>
      </c>
      <c r="AM319">
        <v>0</v>
      </c>
      <c r="AN319">
        <v>0</v>
      </c>
      <c r="AO319">
        <v>0</v>
      </c>
      <c r="AP319" t="s">
        <v>106</v>
      </c>
      <c r="AQ319" t="s">
        <v>107</v>
      </c>
      <c r="AR319" t="s">
        <v>108</v>
      </c>
      <c r="AS319" t="s">
        <v>109</v>
      </c>
      <c r="AT319" t="s">
        <v>110</v>
      </c>
      <c r="AU319" t="s">
        <v>111</v>
      </c>
      <c r="AV319" t="s">
        <v>112</v>
      </c>
      <c r="AW319" t="s">
        <v>112</v>
      </c>
      <c r="AX319" t="s">
        <v>111</v>
      </c>
      <c r="AY319">
        <v>13.5</v>
      </c>
      <c r="AZ319">
        <v>0.5</v>
      </c>
      <c r="BA319">
        <v>0</v>
      </c>
      <c r="BC319">
        <v>0</v>
      </c>
      <c r="BD319">
        <v>9.5</v>
      </c>
      <c r="BI319" t="s">
        <v>112</v>
      </c>
      <c r="BJ319" t="s">
        <v>111</v>
      </c>
      <c r="BK319" t="s">
        <v>125</v>
      </c>
      <c r="BL319" t="str">
        <f>"https://www.hvlgroup.com/Products/Specs/"&amp;"H151101-PN"</f>
        <v>https://www.hvlgroup.com/Products/Specs/H151101-PN</v>
      </c>
      <c r="BM319" t="s">
        <v>827</v>
      </c>
      <c r="BN319" t="str">
        <f>"https://www.hvlgroup.com/Product/"&amp;"H151101-PN"</f>
        <v>https://www.hvlgroup.com/Product/H151101-PN</v>
      </c>
      <c r="BO319" t="s">
        <v>104</v>
      </c>
      <c r="BP319" t="s">
        <v>104</v>
      </c>
      <c r="BQ319" t="s">
        <v>828</v>
      </c>
      <c r="BR319" t="s">
        <v>116</v>
      </c>
      <c r="BS319" t="s">
        <v>116</v>
      </c>
      <c r="BT319">
        <v>0</v>
      </c>
      <c r="BV319" s="1">
        <v>42887</v>
      </c>
      <c r="BW319">
        <v>0</v>
      </c>
      <c r="BX319">
        <v>0</v>
      </c>
      <c r="BY319" t="s">
        <v>104</v>
      </c>
      <c r="BZ319">
        <v>0</v>
      </c>
      <c r="CA319">
        <v>0</v>
      </c>
      <c r="CB319">
        <v>0</v>
      </c>
      <c r="CC319">
        <v>0</v>
      </c>
      <c r="CD319">
        <v>1</v>
      </c>
      <c r="CE319">
        <v>123</v>
      </c>
      <c r="CF319" t="s">
        <v>90</v>
      </c>
      <c r="CI319" t="s">
        <v>111</v>
      </c>
      <c r="CJ319" t="s">
        <v>118</v>
      </c>
      <c r="CK319" t="s">
        <v>111</v>
      </c>
      <c r="CL319" t="s">
        <v>119</v>
      </c>
      <c r="CM319" t="s">
        <v>104</v>
      </c>
    </row>
    <row r="320" spans="1:91" x14ac:dyDescent="0.25">
      <c r="A320" t="s">
        <v>89</v>
      </c>
      <c r="B320" t="s">
        <v>90</v>
      </c>
      <c r="C320" t="s">
        <v>831</v>
      </c>
      <c r="D320" t="s">
        <v>832</v>
      </c>
      <c r="E320" s="4">
        <v>806134837549</v>
      </c>
      <c r="F320" t="s">
        <v>128</v>
      </c>
      <c r="G320" s="4">
        <v>145</v>
      </c>
      <c r="H320" s="4">
        <v>290</v>
      </c>
      <c r="I320" t="s">
        <v>94</v>
      </c>
      <c r="J320" t="s">
        <v>826</v>
      </c>
      <c r="K320" t="s">
        <v>96</v>
      </c>
      <c r="L320" t="s">
        <v>97</v>
      </c>
      <c r="M320" t="s">
        <v>98</v>
      </c>
      <c r="N320" t="s">
        <v>99</v>
      </c>
      <c r="O320" t="s">
        <v>100</v>
      </c>
      <c r="R320">
        <v>0</v>
      </c>
      <c r="S320">
        <v>4.5</v>
      </c>
      <c r="T320">
        <v>23.25</v>
      </c>
      <c r="U320">
        <v>0</v>
      </c>
      <c r="V320">
        <v>0</v>
      </c>
      <c r="W320">
        <v>0</v>
      </c>
      <c r="X320">
        <v>4</v>
      </c>
      <c r="Y320">
        <v>7</v>
      </c>
      <c r="Z320">
        <v>2</v>
      </c>
      <c r="AA320">
        <v>75</v>
      </c>
      <c r="AB320" t="s">
        <v>278</v>
      </c>
      <c r="AD320" t="s">
        <v>278</v>
      </c>
      <c r="AE320" t="s">
        <v>278</v>
      </c>
      <c r="AF320" t="s">
        <v>111</v>
      </c>
      <c r="AG320" t="s">
        <v>105</v>
      </c>
      <c r="AH320">
        <v>29</v>
      </c>
      <c r="AI320">
        <v>7</v>
      </c>
      <c r="AJ320">
        <v>7</v>
      </c>
      <c r="AK320">
        <v>8</v>
      </c>
      <c r="AL320">
        <v>0</v>
      </c>
      <c r="AM320">
        <v>0</v>
      </c>
      <c r="AN320">
        <v>0</v>
      </c>
      <c r="AO320">
        <v>0</v>
      </c>
      <c r="AP320" t="s">
        <v>106</v>
      </c>
      <c r="AQ320" t="s">
        <v>107</v>
      </c>
      <c r="AR320" t="s">
        <v>108</v>
      </c>
      <c r="AS320" t="s">
        <v>109</v>
      </c>
      <c r="AT320" t="s">
        <v>110</v>
      </c>
      <c r="AU320" t="s">
        <v>111</v>
      </c>
      <c r="AV320" t="s">
        <v>112</v>
      </c>
      <c r="AW320" t="s">
        <v>112</v>
      </c>
      <c r="AX320" t="s">
        <v>111</v>
      </c>
      <c r="AY320">
        <v>23.25</v>
      </c>
      <c r="AZ320">
        <v>4.25</v>
      </c>
      <c r="BA320">
        <v>0</v>
      </c>
      <c r="BC320">
        <v>0</v>
      </c>
      <c r="BD320">
        <v>10.25</v>
      </c>
      <c r="BI320" t="s">
        <v>112</v>
      </c>
      <c r="BJ320" t="s">
        <v>111</v>
      </c>
      <c r="BK320" t="s">
        <v>113</v>
      </c>
      <c r="BL320" t="str">
        <f>"https://www.hvlgroup.com/Products/Specs/"&amp;"H151102-AGB"</f>
        <v>https://www.hvlgroup.com/Products/Specs/H151102-AGB</v>
      </c>
      <c r="BM320" t="s">
        <v>833</v>
      </c>
      <c r="BN320" t="str">
        <f>"https://www.hvlgroup.com/Product/"&amp;"H151102-AGB"</f>
        <v>https://www.hvlgroup.com/Product/H151102-AGB</v>
      </c>
      <c r="BO320" t="s">
        <v>104</v>
      </c>
      <c r="BP320" t="s">
        <v>104</v>
      </c>
      <c r="BQ320" t="s">
        <v>828</v>
      </c>
      <c r="BR320" t="s">
        <v>116</v>
      </c>
      <c r="BS320" t="s">
        <v>116</v>
      </c>
      <c r="BT320">
        <v>0</v>
      </c>
      <c r="BV320" s="1">
        <v>42887</v>
      </c>
      <c r="BW320">
        <v>0</v>
      </c>
      <c r="BX320">
        <v>0</v>
      </c>
      <c r="BY320" t="s">
        <v>104</v>
      </c>
      <c r="BZ320">
        <v>0</v>
      </c>
      <c r="CA320">
        <v>0</v>
      </c>
      <c r="CB320">
        <v>0</v>
      </c>
      <c r="CC320">
        <v>0</v>
      </c>
      <c r="CD320">
        <v>1</v>
      </c>
      <c r="CE320">
        <v>123</v>
      </c>
      <c r="CF320" t="s">
        <v>90</v>
      </c>
      <c r="CI320" t="s">
        <v>111</v>
      </c>
      <c r="CJ320" t="s">
        <v>118</v>
      </c>
      <c r="CK320" t="s">
        <v>111</v>
      </c>
      <c r="CL320" t="s">
        <v>119</v>
      </c>
      <c r="CM320" t="s">
        <v>104</v>
      </c>
    </row>
    <row r="321" spans="1:91" x14ac:dyDescent="0.25">
      <c r="A321" t="s">
        <v>89</v>
      </c>
      <c r="B321" t="s">
        <v>90</v>
      </c>
      <c r="C321" t="s">
        <v>834</v>
      </c>
      <c r="D321" t="s">
        <v>832</v>
      </c>
      <c r="E321" s="4">
        <v>806134837556</v>
      </c>
      <c r="F321" t="s">
        <v>128</v>
      </c>
      <c r="G321" s="4">
        <v>145</v>
      </c>
      <c r="H321" s="4">
        <v>290</v>
      </c>
      <c r="I321" t="s">
        <v>94</v>
      </c>
      <c r="J321" t="s">
        <v>826</v>
      </c>
      <c r="K321" t="s">
        <v>96</v>
      </c>
      <c r="L321" t="s">
        <v>97</v>
      </c>
      <c r="M321" t="s">
        <v>98</v>
      </c>
      <c r="N321" t="s">
        <v>121</v>
      </c>
      <c r="O321" t="s">
        <v>100</v>
      </c>
      <c r="R321">
        <v>0</v>
      </c>
      <c r="S321">
        <v>4.5</v>
      </c>
      <c r="T321">
        <v>23.25</v>
      </c>
      <c r="U321">
        <v>0</v>
      </c>
      <c r="V321">
        <v>0</v>
      </c>
      <c r="W321">
        <v>0</v>
      </c>
      <c r="X321">
        <v>4</v>
      </c>
      <c r="Y321">
        <v>7</v>
      </c>
      <c r="Z321">
        <v>2</v>
      </c>
      <c r="AA321">
        <v>75</v>
      </c>
      <c r="AB321" t="s">
        <v>278</v>
      </c>
      <c r="AD321" t="s">
        <v>278</v>
      </c>
      <c r="AE321" t="s">
        <v>278</v>
      </c>
      <c r="AF321" t="s">
        <v>111</v>
      </c>
      <c r="AG321" t="s">
        <v>105</v>
      </c>
      <c r="AH321">
        <v>29</v>
      </c>
      <c r="AI321">
        <v>7</v>
      </c>
      <c r="AJ321">
        <v>7</v>
      </c>
      <c r="AK321">
        <v>8</v>
      </c>
      <c r="AL321">
        <v>0</v>
      </c>
      <c r="AM321">
        <v>0</v>
      </c>
      <c r="AN321">
        <v>0</v>
      </c>
      <c r="AO321">
        <v>0</v>
      </c>
      <c r="AP321" t="s">
        <v>106</v>
      </c>
      <c r="AQ321" t="s">
        <v>107</v>
      </c>
      <c r="AR321" t="s">
        <v>108</v>
      </c>
      <c r="AS321" t="s">
        <v>109</v>
      </c>
      <c r="AT321" t="s">
        <v>110</v>
      </c>
      <c r="AU321" t="s">
        <v>111</v>
      </c>
      <c r="AV321" t="s">
        <v>112</v>
      </c>
      <c r="AW321" t="s">
        <v>112</v>
      </c>
      <c r="AX321" t="s">
        <v>111</v>
      </c>
      <c r="AY321">
        <v>23.25</v>
      </c>
      <c r="AZ321">
        <v>4.25</v>
      </c>
      <c r="BA321">
        <v>0</v>
      </c>
      <c r="BC321">
        <v>0</v>
      </c>
      <c r="BD321">
        <v>10.25</v>
      </c>
      <c r="BI321" t="s">
        <v>112</v>
      </c>
      <c r="BJ321" t="s">
        <v>111</v>
      </c>
      <c r="BK321" t="s">
        <v>122</v>
      </c>
      <c r="BL321" t="str">
        <f>"https://www.hvlgroup.com/Products/Specs/"&amp;"H151102-OB"</f>
        <v>https://www.hvlgroup.com/Products/Specs/H151102-OB</v>
      </c>
      <c r="BM321" t="s">
        <v>833</v>
      </c>
      <c r="BN321" t="str">
        <f>"https://www.hvlgroup.com/Product/"&amp;"H151102-OB"</f>
        <v>https://www.hvlgroup.com/Product/H151102-OB</v>
      </c>
      <c r="BO321" t="s">
        <v>104</v>
      </c>
      <c r="BP321" t="s">
        <v>104</v>
      </c>
      <c r="BQ321" t="s">
        <v>828</v>
      </c>
      <c r="BR321" t="s">
        <v>116</v>
      </c>
      <c r="BS321" t="s">
        <v>116</v>
      </c>
      <c r="BT321">
        <v>0</v>
      </c>
      <c r="BV321" s="1">
        <v>42887</v>
      </c>
      <c r="BW321">
        <v>0</v>
      </c>
      <c r="BX321">
        <v>0</v>
      </c>
      <c r="BY321" t="s">
        <v>104</v>
      </c>
      <c r="BZ321">
        <v>0</v>
      </c>
      <c r="CA321">
        <v>0</v>
      </c>
      <c r="CB321">
        <v>0</v>
      </c>
      <c r="CC321">
        <v>0</v>
      </c>
      <c r="CD321">
        <v>1</v>
      </c>
      <c r="CE321">
        <v>123</v>
      </c>
      <c r="CF321" t="s">
        <v>90</v>
      </c>
      <c r="CI321" t="s">
        <v>111</v>
      </c>
      <c r="CJ321" t="s">
        <v>118</v>
      </c>
      <c r="CK321" t="s">
        <v>111</v>
      </c>
      <c r="CL321" t="s">
        <v>119</v>
      </c>
      <c r="CM321" t="s">
        <v>104</v>
      </c>
    </row>
    <row r="322" spans="1:91" x14ac:dyDescent="0.25">
      <c r="A322" t="s">
        <v>89</v>
      </c>
      <c r="B322" t="s">
        <v>90</v>
      </c>
      <c r="C322" t="s">
        <v>835</v>
      </c>
      <c r="D322" t="s">
        <v>832</v>
      </c>
      <c r="E322" s="4">
        <v>806134837563</v>
      </c>
      <c r="F322" t="s">
        <v>128</v>
      </c>
      <c r="G322" s="4">
        <v>145</v>
      </c>
      <c r="H322" s="4">
        <v>290</v>
      </c>
      <c r="I322" t="s">
        <v>94</v>
      </c>
      <c r="J322" t="s">
        <v>826</v>
      </c>
      <c r="K322" t="s">
        <v>96</v>
      </c>
      <c r="L322" t="s">
        <v>97</v>
      </c>
      <c r="M322" t="s">
        <v>98</v>
      </c>
      <c r="N322" t="s">
        <v>124</v>
      </c>
      <c r="O322" t="s">
        <v>100</v>
      </c>
      <c r="R322">
        <v>0</v>
      </c>
      <c r="S322">
        <v>4.5</v>
      </c>
      <c r="T322">
        <v>23.25</v>
      </c>
      <c r="U322">
        <v>0</v>
      </c>
      <c r="V322">
        <v>0</v>
      </c>
      <c r="W322">
        <v>0</v>
      </c>
      <c r="X322">
        <v>4</v>
      </c>
      <c r="Y322">
        <v>7</v>
      </c>
      <c r="Z322">
        <v>2</v>
      </c>
      <c r="AA322">
        <v>75</v>
      </c>
      <c r="AB322" t="s">
        <v>278</v>
      </c>
      <c r="AD322" t="s">
        <v>278</v>
      </c>
      <c r="AE322" t="s">
        <v>278</v>
      </c>
      <c r="AF322" t="s">
        <v>111</v>
      </c>
      <c r="AG322" t="s">
        <v>105</v>
      </c>
      <c r="AH322">
        <v>29</v>
      </c>
      <c r="AI322">
        <v>7</v>
      </c>
      <c r="AJ322">
        <v>7</v>
      </c>
      <c r="AK322">
        <v>8</v>
      </c>
      <c r="AL322">
        <v>0</v>
      </c>
      <c r="AM322">
        <v>0</v>
      </c>
      <c r="AN322">
        <v>0</v>
      </c>
      <c r="AO322">
        <v>0</v>
      </c>
      <c r="AP322" t="s">
        <v>106</v>
      </c>
      <c r="AQ322" t="s">
        <v>107</v>
      </c>
      <c r="AR322" t="s">
        <v>108</v>
      </c>
      <c r="AS322" t="s">
        <v>109</v>
      </c>
      <c r="AT322" t="s">
        <v>110</v>
      </c>
      <c r="AU322" t="s">
        <v>111</v>
      </c>
      <c r="AV322" t="s">
        <v>112</v>
      </c>
      <c r="AW322" t="s">
        <v>112</v>
      </c>
      <c r="AX322" t="s">
        <v>111</v>
      </c>
      <c r="AY322">
        <v>23.25</v>
      </c>
      <c r="AZ322">
        <v>4.25</v>
      </c>
      <c r="BA322">
        <v>0</v>
      </c>
      <c r="BC322">
        <v>0</v>
      </c>
      <c r="BD322">
        <v>10.25</v>
      </c>
      <c r="BI322" t="s">
        <v>112</v>
      </c>
      <c r="BJ322" t="s">
        <v>111</v>
      </c>
      <c r="BK322" t="s">
        <v>125</v>
      </c>
      <c r="BL322" t="str">
        <f>"https://www.hvlgroup.com/Products/Specs/"&amp;"H151102-PN"</f>
        <v>https://www.hvlgroup.com/Products/Specs/H151102-PN</v>
      </c>
      <c r="BM322" t="s">
        <v>833</v>
      </c>
      <c r="BN322" t="str">
        <f>"https://www.hvlgroup.com/Product/"&amp;"H151102-PN"</f>
        <v>https://www.hvlgroup.com/Product/H151102-PN</v>
      </c>
      <c r="BO322" t="s">
        <v>104</v>
      </c>
      <c r="BP322" t="s">
        <v>104</v>
      </c>
      <c r="BQ322" t="s">
        <v>828</v>
      </c>
      <c r="BR322" t="s">
        <v>116</v>
      </c>
      <c r="BS322" t="s">
        <v>116</v>
      </c>
      <c r="BT322">
        <v>0</v>
      </c>
      <c r="BV322" s="1">
        <v>42887</v>
      </c>
      <c r="BW322">
        <v>0</v>
      </c>
      <c r="BX322">
        <v>0</v>
      </c>
      <c r="BY322" t="s">
        <v>104</v>
      </c>
      <c r="BZ322">
        <v>0</v>
      </c>
      <c r="CA322">
        <v>0</v>
      </c>
      <c r="CB322">
        <v>0</v>
      </c>
      <c r="CC322">
        <v>0</v>
      </c>
      <c r="CD322">
        <v>1</v>
      </c>
      <c r="CE322">
        <v>123</v>
      </c>
      <c r="CF322" t="s">
        <v>90</v>
      </c>
      <c r="CI322" t="s">
        <v>111</v>
      </c>
      <c r="CJ322" t="s">
        <v>118</v>
      </c>
      <c r="CK322" t="s">
        <v>111</v>
      </c>
      <c r="CL322" t="s">
        <v>119</v>
      </c>
      <c r="CM322" t="s">
        <v>104</v>
      </c>
    </row>
    <row r="323" spans="1:91" x14ac:dyDescent="0.25">
      <c r="A323" t="s">
        <v>89</v>
      </c>
      <c r="B323" t="s">
        <v>90</v>
      </c>
      <c r="C323" t="s">
        <v>836</v>
      </c>
      <c r="D323" t="s">
        <v>837</v>
      </c>
      <c r="E323" s="4">
        <v>806134846619</v>
      </c>
      <c r="F323" t="s">
        <v>128</v>
      </c>
      <c r="G323" s="4">
        <v>92</v>
      </c>
      <c r="H323" s="4">
        <v>184</v>
      </c>
      <c r="I323" t="s">
        <v>548</v>
      </c>
      <c r="J323" t="s">
        <v>838</v>
      </c>
      <c r="K323" t="s">
        <v>96</v>
      </c>
      <c r="L323" t="s">
        <v>97</v>
      </c>
      <c r="M323" t="s">
        <v>98</v>
      </c>
      <c r="N323" t="s">
        <v>99</v>
      </c>
      <c r="O323" t="s">
        <v>100</v>
      </c>
      <c r="P323" t="s">
        <v>839</v>
      </c>
      <c r="Q323" t="s">
        <v>704</v>
      </c>
      <c r="R323">
        <v>0</v>
      </c>
      <c r="S323">
        <v>5</v>
      </c>
      <c r="T323">
        <v>14.25</v>
      </c>
      <c r="U323">
        <v>0</v>
      </c>
      <c r="V323">
        <v>0</v>
      </c>
      <c r="W323">
        <v>0</v>
      </c>
      <c r="X323">
        <v>3.75</v>
      </c>
      <c r="Y323">
        <v>1</v>
      </c>
      <c r="Z323">
        <v>2</v>
      </c>
      <c r="AA323">
        <v>4</v>
      </c>
      <c r="AB323" t="s">
        <v>144</v>
      </c>
      <c r="AD323" t="s">
        <v>144</v>
      </c>
      <c r="AE323" t="s">
        <v>144</v>
      </c>
      <c r="AF323" t="s">
        <v>111</v>
      </c>
      <c r="AG323" t="s">
        <v>105</v>
      </c>
      <c r="AH323">
        <v>17</v>
      </c>
      <c r="AI323">
        <v>8</v>
      </c>
      <c r="AJ323">
        <v>7</v>
      </c>
      <c r="AK323">
        <v>4</v>
      </c>
      <c r="AL323">
        <v>0</v>
      </c>
      <c r="AM323">
        <v>0</v>
      </c>
      <c r="AN323">
        <v>0</v>
      </c>
      <c r="AO323">
        <v>0</v>
      </c>
      <c r="AP323" t="s">
        <v>106</v>
      </c>
      <c r="AQ323" t="s">
        <v>107</v>
      </c>
      <c r="AR323" t="s">
        <v>108</v>
      </c>
      <c r="AS323" t="s">
        <v>109</v>
      </c>
      <c r="AT323" t="s">
        <v>110</v>
      </c>
      <c r="AU323" t="s">
        <v>111</v>
      </c>
      <c r="AV323" t="s">
        <v>112</v>
      </c>
      <c r="AW323" t="s">
        <v>112</v>
      </c>
      <c r="AX323" t="s">
        <v>111</v>
      </c>
      <c r="AY323">
        <v>0</v>
      </c>
      <c r="AZ323">
        <v>0.5</v>
      </c>
      <c r="BA323">
        <v>4.75</v>
      </c>
      <c r="BC323">
        <v>0</v>
      </c>
      <c r="BD323">
        <v>8</v>
      </c>
      <c r="BI323" t="s">
        <v>145</v>
      </c>
      <c r="BJ323" t="s">
        <v>111</v>
      </c>
      <c r="BK323" t="s">
        <v>113</v>
      </c>
      <c r="BL323" t="str">
        <f>"https://www.hvlgroup.com/Products/Specs/"&amp;"H157102-AGB"</f>
        <v>https://www.hvlgroup.com/Products/Specs/H157102-AGB</v>
      </c>
      <c r="BM323" t="s">
        <v>840</v>
      </c>
      <c r="BN323" t="str">
        <f>"https://www.hvlgroup.com/Product/"&amp;"H157102-AGB"</f>
        <v>https://www.hvlgroup.com/Product/H157102-AGB</v>
      </c>
      <c r="BO323" t="s">
        <v>104</v>
      </c>
      <c r="BP323" t="s">
        <v>104</v>
      </c>
      <c r="BQ323" t="s">
        <v>115</v>
      </c>
      <c r="BR323" t="s">
        <v>841</v>
      </c>
      <c r="BS323" t="s">
        <v>842</v>
      </c>
      <c r="BT323">
        <v>14.25</v>
      </c>
      <c r="BV323" s="1">
        <v>43101</v>
      </c>
      <c r="BW323">
        <v>0</v>
      </c>
      <c r="BX323">
        <v>0</v>
      </c>
      <c r="BY323" t="s">
        <v>104</v>
      </c>
      <c r="BZ323">
        <v>0</v>
      </c>
      <c r="CA323">
        <v>0</v>
      </c>
      <c r="CB323">
        <v>0</v>
      </c>
      <c r="CC323">
        <v>0</v>
      </c>
      <c r="CD323">
        <v>1</v>
      </c>
      <c r="CE323">
        <v>94</v>
      </c>
      <c r="CF323" t="s">
        <v>90</v>
      </c>
      <c r="CI323" t="s">
        <v>111</v>
      </c>
      <c r="CJ323" t="s">
        <v>118</v>
      </c>
      <c r="CK323" t="s">
        <v>111</v>
      </c>
      <c r="CL323" t="s">
        <v>119</v>
      </c>
      <c r="CM323" t="s">
        <v>104</v>
      </c>
    </row>
    <row r="324" spans="1:91" x14ac:dyDescent="0.25">
      <c r="A324" t="s">
        <v>89</v>
      </c>
      <c r="B324" t="s">
        <v>90</v>
      </c>
      <c r="C324" t="s">
        <v>843</v>
      </c>
      <c r="D324" t="s">
        <v>837</v>
      </c>
      <c r="E324" s="4">
        <v>806134846626</v>
      </c>
      <c r="F324" t="s">
        <v>128</v>
      </c>
      <c r="G324" s="4">
        <v>92</v>
      </c>
      <c r="H324" s="4">
        <v>184</v>
      </c>
      <c r="I324" t="s">
        <v>548</v>
      </c>
      <c r="J324" t="s">
        <v>838</v>
      </c>
      <c r="K324" t="s">
        <v>96</v>
      </c>
      <c r="L324" t="s">
        <v>97</v>
      </c>
      <c r="M324" t="s">
        <v>98</v>
      </c>
      <c r="N324" t="s">
        <v>121</v>
      </c>
      <c r="O324" t="s">
        <v>100</v>
      </c>
      <c r="P324" t="s">
        <v>844</v>
      </c>
      <c r="Q324" t="s">
        <v>704</v>
      </c>
      <c r="R324">
        <v>0</v>
      </c>
      <c r="S324">
        <v>5</v>
      </c>
      <c r="T324">
        <v>14.25</v>
      </c>
      <c r="U324">
        <v>0</v>
      </c>
      <c r="V324">
        <v>0</v>
      </c>
      <c r="W324">
        <v>0</v>
      </c>
      <c r="X324">
        <v>3.75</v>
      </c>
      <c r="Y324">
        <v>1</v>
      </c>
      <c r="Z324">
        <v>2</v>
      </c>
      <c r="AA324">
        <v>4</v>
      </c>
      <c r="AB324" t="s">
        <v>144</v>
      </c>
      <c r="AD324" t="s">
        <v>144</v>
      </c>
      <c r="AE324" t="s">
        <v>144</v>
      </c>
      <c r="AF324" t="s">
        <v>111</v>
      </c>
      <c r="AG324" t="s">
        <v>105</v>
      </c>
      <c r="AH324">
        <v>17</v>
      </c>
      <c r="AI324">
        <v>8</v>
      </c>
      <c r="AJ324">
        <v>7</v>
      </c>
      <c r="AK324">
        <v>4</v>
      </c>
      <c r="AL324">
        <v>0</v>
      </c>
      <c r="AM324">
        <v>0</v>
      </c>
      <c r="AN324">
        <v>0</v>
      </c>
      <c r="AO324">
        <v>0</v>
      </c>
      <c r="AP324" t="s">
        <v>106</v>
      </c>
      <c r="AQ324" t="s">
        <v>107</v>
      </c>
      <c r="AR324" t="s">
        <v>108</v>
      </c>
      <c r="AS324" t="s">
        <v>109</v>
      </c>
      <c r="AT324" t="s">
        <v>110</v>
      </c>
      <c r="AU324" t="s">
        <v>111</v>
      </c>
      <c r="AV324" t="s">
        <v>112</v>
      </c>
      <c r="AW324" t="s">
        <v>112</v>
      </c>
      <c r="AX324" t="s">
        <v>111</v>
      </c>
      <c r="AY324">
        <v>0</v>
      </c>
      <c r="AZ324">
        <v>0.5</v>
      </c>
      <c r="BA324">
        <v>4.75</v>
      </c>
      <c r="BC324">
        <v>0</v>
      </c>
      <c r="BD324">
        <v>8</v>
      </c>
      <c r="BI324" t="s">
        <v>145</v>
      </c>
      <c r="BJ324" t="s">
        <v>111</v>
      </c>
      <c r="BK324" t="s">
        <v>122</v>
      </c>
      <c r="BL324" t="str">
        <f>"https://www.hvlgroup.com/Products/Specs/"&amp;"H157102-OB"</f>
        <v>https://www.hvlgroup.com/Products/Specs/H157102-OB</v>
      </c>
      <c r="BM324" t="s">
        <v>840</v>
      </c>
      <c r="BN324" t="str">
        <f>"https://www.hvlgroup.com/Product/"&amp;"H157102-OB"</f>
        <v>https://www.hvlgroup.com/Product/H157102-OB</v>
      </c>
      <c r="BO324" t="s">
        <v>104</v>
      </c>
      <c r="BP324" t="s">
        <v>104</v>
      </c>
      <c r="BQ324" t="s">
        <v>115</v>
      </c>
      <c r="BR324" t="s">
        <v>841</v>
      </c>
      <c r="BS324" t="s">
        <v>842</v>
      </c>
      <c r="BT324">
        <v>14.25</v>
      </c>
      <c r="BV324" s="1">
        <v>43101</v>
      </c>
      <c r="BW324">
        <v>0</v>
      </c>
      <c r="BX324">
        <v>0</v>
      </c>
      <c r="BY324" t="s">
        <v>104</v>
      </c>
      <c r="BZ324">
        <v>0</v>
      </c>
      <c r="CA324">
        <v>0</v>
      </c>
      <c r="CB324">
        <v>0</v>
      </c>
      <c r="CC324">
        <v>0</v>
      </c>
      <c r="CD324">
        <v>1</v>
      </c>
      <c r="CE324">
        <v>94</v>
      </c>
      <c r="CF324" t="s">
        <v>90</v>
      </c>
      <c r="CI324" t="s">
        <v>111</v>
      </c>
      <c r="CJ324" t="s">
        <v>118</v>
      </c>
      <c r="CK324" t="s">
        <v>111</v>
      </c>
      <c r="CL324" t="s">
        <v>119</v>
      </c>
      <c r="CM324" t="s">
        <v>104</v>
      </c>
    </row>
    <row r="325" spans="1:91" x14ac:dyDescent="0.25">
      <c r="A325" t="s">
        <v>89</v>
      </c>
      <c r="B325" t="s">
        <v>90</v>
      </c>
      <c r="C325" t="s">
        <v>845</v>
      </c>
      <c r="D325" t="s">
        <v>837</v>
      </c>
      <c r="E325" s="4">
        <v>806134846633</v>
      </c>
      <c r="F325" t="s">
        <v>128</v>
      </c>
      <c r="G325" s="4">
        <v>92</v>
      </c>
      <c r="H325" s="4">
        <v>184</v>
      </c>
      <c r="I325" t="s">
        <v>548</v>
      </c>
      <c r="J325" t="s">
        <v>838</v>
      </c>
      <c r="K325" t="s">
        <v>96</v>
      </c>
      <c r="L325" t="s">
        <v>97</v>
      </c>
      <c r="M325" t="s">
        <v>98</v>
      </c>
      <c r="N325" t="s">
        <v>124</v>
      </c>
      <c r="O325" t="s">
        <v>100</v>
      </c>
      <c r="P325" t="s">
        <v>846</v>
      </c>
      <c r="Q325" t="s">
        <v>704</v>
      </c>
      <c r="R325">
        <v>0</v>
      </c>
      <c r="S325">
        <v>5</v>
      </c>
      <c r="T325">
        <v>14.25</v>
      </c>
      <c r="U325">
        <v>0</v>
      </c>
      <c r="V325">
        <v>0</v>
      </c>
      <c r="W325">
        <v>0</v>
      </c>
      <c r="X325">
        <v>3.75</v>
      </c>
      <c r="Y325">
        <v>1</v>
      </c>
      <c r="Z325">
        <v>2</v>
      </c>
      <c r="AA325">
        <v>4</v>
      </c>
      <c r="AB325" t="s">
        <v>144</v>
      </c>
      <c r="AD325" t="s">
        <v>144</v>
      </c>
      <c r="AE325" t="s">
        <v>144</v>
      </c>
      <c r="AF325" t="s">
        <v>111</v>
      </c>
      <c r="AG325" t="s">
        <v>105</v>
      </c>
      <c r="AH325">
        <v>17</v>
      </c>
      <c r="AI325">
        <v>8</v>
      </c>
      <c r="AJ325">
        <v>7</v>
      </c>
      <c r="AK325">
        <v>3</v>
      </c>
      <c r="AL325">
        <v>0</v>
      </c>
      <c r="AM325">
        <v>0</v>
      </c>
      <c r="AN325">
        <v>0</v>
      </c>
      <c r="AO325">
        <v>0</v>
      </c>
      <c r="AP325" t="s">
        <v>106</v>
      </c>
      <c r="AQ325" t="s">
        <v>107</v>
      </c>
      <c r="AR325" t="s">
        <v>108</v>
      </c>
      <c r="AS325" t="s">
        <v>109</v>
      </c>
      <c r="AT325" t="s">
        <v>110</v>
      </c>
      <c r="AU325" t="s">
        <v>111</v>
      </c>
      <c r="AV325" t="s">
        <v>112</v>
      </c>
      <c r="AW325" t="s">
        <v>112</v>
      </c>
      <c r="AX325" t="s">
        <v>111</v>
      </c>
      <c r="AY325">
        <v>0</v>
      </c>
      <c r="AZ325">
        <v>0.5</v>
      </c>
      <c r="BA325">
        <v>4.75</v>
      </c>
      <c r="BC325">
        <v>0</v>
      </c>
      <c r="BD325">
        <v>8</v>
      </c>
      <c r="BI325" t="s">
        <v>145</v>
      </c>
      <c r="BJ325" t="s">
        <v>111</v>
      </c>
      <c r="BK325" t="s">
        <v>125</v>
      </c>
      <c r="BL325" t="str">
        <f>"https://www.hvlgroup.com/Products/Specs/"&amp;"H157102-PN"</f>
        <v>https://www.hvlgroup.com/Products/Specs/H157102-PN</v>
      </c>
      <c r="BM325" t="s">
        <v>840</v>
      </c>
      <c r="BN325" t="str">
        <f>"https://www.hvlgroup.com/Product/"&amp;"H157102-PN"</f>
        <v>https://www.hvlgroup.com/Product/H157102-PN</v>
      </c>
      <c r="BO325" t="s">
        <v>104</v>
      </c>
      <c r="BP325" t="s">
        <v>104</v>
      </c>
      <c r="BQ325" t="s">
        <v>115</v>
      </c>
      <c r="BR325" t="s">
        <v>841</v>
      </c>
      <c r="BS325" t="s">
        <v>842</v>
      </c>
      <c r="BT325">
        <v>14.25</v>
      </c>
      <c r="BV325" s="1">
        <v>43101</v>
      </c>
      <c r="BW325">
        <v>0</v>
      </c>
      <c r="BX325">
        <v>0</v>
      </c>
      <c r="BY325" t="s">
        <v>104</v>
      </c>
      <c r="BZ325">
        <v>0</v>
      </c>
      <c r="CA325">
        <v>0</v>
      </c>
      <c r="CB325">
        <v>0</v>
      </c>
      <c r="CC325">
        <v>0</v>
      </c>
      <c r="CD325">
        <v>1</v>
      </c>
      <c r="CE325">
        <v>94</v>
      </c>
      <c r="CF325" t="s">
        <v>90</v>
      </c>
      <c r="CI325" t="s">
        <v>111</v>
      </c>
      <c r="CJ325" t="s">
        <v>118</v>
      </c>
      <c r="CK325" t="s">
        <v>111</v>
      </c>
      <c r="CL325" t="s">
        <v>119</v>
      </c>
      <c r="CM325" t="s">
        <v>104</v>
      </c>
    </row>
    <row r="326" spans="1:91" x14ac:dyDescent="0.25">
      <c r="A326" t="s">
        <v>89</v>
      </c>
      <c r="B326" t="s">
        <v>90</v>
      </c>
      <c r="C326" t="s">
        <v>847</v>
      </c>
      <c r="D326" t="s">
        <v>848</v>
      </c>
      <c r="E326" s="4">
        <v>806134839635</v>
      </c>
      <c r="F326" t="s">
        <v>93</v>
      </c>
      <c r="G326" s="4">
        <v>115</v>
      </c>
      <c r="H326" s="4">
        <v>230</v>
      </c>
      <c r="I326" t="s">
        <v>94</v>
      </c>
      <c r="J326" t="s">
        <v>849</v>
      </c>
      <c r="K326" t="s">
        <v>96</v>
      </c>
      <c r="L326" t="s">
        <v>97</v>
      </c>
      <c r="M326" t="s">
        <v>98</v>
      </c>
      <c r="N326" t="s">
        <v>99</v>
      </c>
      <c r="O326" t="s">
        <v>100</v>
      </c>
      <c r="P326" t="s">
        <v>504</v>
      </c>
      <c r="Q326" t="s">
        <v>162</v>
      </c>
      <c r="R326">
        <v>0</v>
      </c>
      <c r="S326">
        <v>0</v>
      </c>
      <c r="T326">
        <v>9.5</v>
      </c>
      <c r="U326">
        <v>0</v>
      </c>
      <c r="V326">
        <v>0</v>
      </c>
      <c r="W326">
        <v>5.25</v>
      </c>
      <c r="X326">
        <v>6</v>
      </c>
      <c r="Y326">
        <v>3.3</v>
      </c>
      <c r="Z326">
        <v>1</v>
      </c>
      <c r="AA326">
        <v>4</v>
      </c>
      <c r="AB326" t="s">
        <v>144</v>
      </c>
      <c r="AD326" t="s">
        <v>144</v>
      </c>
      <c r="AE326" t="s">
        <v>144</v>
      </c>
      <c r="AF326" t="s">
        <v>111</v>
      </c>
      <c r="AG326" t="s">
        <v>105</v>
      </c>
      <c r="AH326">
        <v>13</v>
      </c>
      <c r="AI326">
        <v>10</v>
      </c>
      <c r="AJ326">
        <v>9</v>
      </c>
      <c r="AK326">
        <v>5</v>
      </c>
      <c r="AL326">
        <v>0</v>
      </c>
      <c r="AM326">
        <v>0</v>
      </c>
      <c r="AN326">
        <v>0</v>
      </c>
      <c r="AO326">
        <v>0</v>
      </c>
      <c r="AP326" t="s">
        <v>106</v>
      </c>
      <c r="AQ326" t="s">
        <v>107</v>
      </c>
      <c r="AR326" t="s">
        <v>108</v>
      </c>
      <c r="AS326" t="s">
        <v>109</v>
      </c>
      <c r="AT326" t="s">
        <v>110</v>
      </c>
      <c r="AU326" t="s">
        <v>111</v>
      </c>
      <c r="AV326" t="s">
        <v>112</v>
      </c>
      <c r="AW326" t="s">
        <v>112</v>
      </c>
      <c r="AX326" t="s">
        <v>104</v>
      </c>
      <c r="AY326">
        <v>0</v>
      </c>
      <c r="AZ326">
        <v>0</v>
      </c>
      <c r="BA326">
        <v>4.75</v>
      </c>
      <c r="BC326">
        <v>0</v>
      </c>
      <c r="BD326">
        <v>9</v>
      </c>
      <c r="BI326" t="s">
        <v>145</v>
      </c>
      <c r="BJ326" t="s">
        <v>111</v>
      </c>
      <c r="BK326" t="s">
        <v>113</v>
      </c>
      <c r="BL326" t="str">
        <f>"https://www.hvlgroup.com/Products/Specs/"&amp;"H159101-AGB"</f>
        <v>https://www.hvlgroup.com/Products/Specs/H159101-AGB</v>
      </c>
      <c r="BM326" t="s">
        <v>850</v>
      </c>
      <c r="BN326" t="str">
        <f>"https://www.hvlgroup.com/Product/"&amp;"H159101-AGB"</f>
        <v>https://www.hvlgroup.com/Product/H159101-AGB</v>
      </c>
      <c r="BO326" t="s">
        <v>104</v>
      </c>
      <c r="BP326" t="s">
        <v>104</v>
      </c>
      <c r="BQ326" t="s">
        <v>260</v>
      </c>
      <c r="BR326" t="s">
        <v>116</v>
      </c>
      <c r="BS326" t="s">
        <v>670</v>
      </c>
      <c r="BT326">
        <v>1</v>
      </c>
      <c r="BV326" s="1">
        <v>42887</v>
      </c>
      <c r="BW326">
        <v>0</v>
      </c>
      <c r="BX326">
        <v>0</v>
      </c>
      <c r="BY326" t="s">
        <v>104</v>
      </c>
      <c r="BZ326">
        <v>0</v>
      </c>
      <c r="CA326">
        <v>0</v>
      </c>
      <c r="CB326">
        <v>0</v>
      </c>
      <c r="CC326">
        <v>0</v>
      </c>
      <c r="CD326">
        <v>1</v>
      </c>
      <c r="CE326">
        <v>119</v>
      </c>
      <c r="CF326" t="s">
        <v>90</v>
      </c>
      <c r="CI326" t="s">
        <v>111</v>
      </c>
      <c r="CJ326" t="s">
        <v>118</v>
      </c>
      <c r="CK326" t="s">
        <v>111</v>
      </c>
      <c r="CL326" t="s">
        <v>119</v>
      </c>
      <c r="CM326" t="s">
        <v>104</v>
      </c>
    </row>
    <row r="327" spans="1:91" x14ac:dyDescent="0.25">
      <c r="A327" t="s">
        <v>89</v>
      </c>
      <c r="B327" t="s">
        <v>90</v>
      </c>
      <c r="C327" t="s">
        <v>851</v>
      </c>
      <c r="D327" t="s">
        <v>848</v>
      </c>
      <c r="E327" s="4">
        <v>806134839642</v>
      </c>
      <c r="F327" t="s">
        <v>93</v>
      </c>
      <c r="G327" s="4">
        <v>115</v>
      </c>
      <c r="H327" s="4">
        <v>230</v>
      </c>
      <c r="I327" t="s">
        <v>94</v>
      </c>
      <c r="J327" t="s">
        <v>849</v>
      </c>
      <c r="K327" t="s">
        <v>96</v>
      </c>
      <c r="L327" t="s">
        <v>97</v>
      </c>
      <c r="M327" t="s">
        <v>98</v>
      </c>
      <c r="N327" t="s">
        <v>124</v>
      </c>
      <c r="O327" t="s">
        <v>100</v>
      </c>
      <c r="P327" t="s">
        <v>504</v>
      </c>
      <c r="Q327" t="s">
        <v>162</v>
      </c>
      <c r="R327">
        <v>0</v>
      </c>
      <c r="S327">
        <v>0</v>
      </c>
      <c r="T327">
        <v>9.5</v>
      </c>
      <c r="U327">
        <v>0</v>
      </c>
      <c r="V327">
        <v>0</v>
      </c>
      <c r="W327">
        <v>5.25</v>
      </c>
      <c r="X327">
        <v>6</v>
      </c>
      <c r="Y327">
        <v>3.3</v>
      </c>
      <c r="Z327">
        <v>1</v>
      </c>
      <c r="AA327">
        <v>4</v>
      </c>
      <c r="AB327" t="s">
        <v>144</v>
      </c>
      <c r="AD327" t="s">
        <v>144</v>
      </c>
      <c r="AE327" t="s">
        <v>144</v>
      </c>
      <c r="AF327" t="s">
        <v>111</v>
      </c>
      <c r="AG327" t="s">
        <v>105</v>
      </c>
      <c r="AH327">
        <v>13</v>
      </c>
      <c r="AI327">
        <v>10</v>
      </c>
      <c r="AJ327">
        <v>9</v>
      </c>
      <c r="AK327">
        <v>5</v>
      </c>
      <c r="AL327">
        <v>0</v>
      </c>
      <c r="AM327">
        <v>0</v>
      </c>
      <c r="AN327">
        <v>0</v>
      </c>
      <c r="AO327">
        <v>0</v>
      </c>
      <c r="AP327" t="s">
        <v>106</v>
      </c>
      <c r="AQ327" t="s">
        <v>107</v>
      </c>
      <c r="AR327" t="s">
        <v>108</v>
      </c>
      <c r="AS327" t="s">
        <v>109</v>
      </c>
      <c r="AT327" t="s">
        <v>110</v>
      </c>
      <c r="AU327" t="s">
        <v>111</v>
      </c>
      <c r="AV327" t="s">
        <v>112</v>
      </c>
      <c r="AW327" t="s">
        <v>112</v>
      </c>
      <c r="AX327" t="s">
        <v>104</v>
      </c>
      <c r="AY327">
        <v>0</v>
      </c>
      <c r="AZ327">
        <v>0</v>
      </c>
      <c r="BA327">
        <v>4.75</v>
      </c>
      <c r="BC327">
        <v>0</v>
      </c>
      <c r="BD327">
        <v>9</v>
      </c>
      <c r="BI327" t="s">
        <v>145</v>
      </c>
      <c r="BJ327" t="s">
        <v>111</v>
      </c>
      <c r="BK327" t="s">
        <v>125</v>
      </c>
      <c r="BL327" t="str">
        <f>"https://www.hvlgroup.com/Products/Specs/"&amp;"H159101-PN"</f>
        <v>https://www.hvlgroup.com/Products/Specs/H159101-PN</v>
      </c>
      <c r="BM327" t="s">
        <v>850</v>
      </c>
      <c r="BN327" t="str">
        <f>"https://www.hvlgroup.com/Product/"&amp;"H159101-PN"</f>
        <v>https://www.hvlgroup.com/Product/H159101-PN</v>
      </c>
      <c r="BO327" t="s">
        <v>104</v>
      </c>
      <c r="BP327" t="s">
        <v>104</v>
      </c>
      <c r="BQ327" t="s">
        <v>260</v>
      </c>
      <c r="BR327" t="s">
        <v>116</v>
      </c>
      <c r="BS327" t="s">
        <v>670</v>
      </c>
      <c r="BT327">
        <v>1</v>
      </c>
      <c r="BV327" s="1">
        <v>42887</v>
      </c>
      <c r="BW327">
        <v>0</v>
      </c>
      <c r="BX327">
        <v>0</v>
      </c>
      <c r="BY327" t="s">
        <v>104</v>
      </c>
      <c r="BZ327">
        <v>0</v>
      </c>
      <c r="CA327">
        <v>0</v>
      </c>
      <c r="CB327">
        <v>0</v>
      </c>
      <c r="CC327">
        <v>0</v>
      </c>
      <c r="CD327">
        <v>1</v>
      </c>
      <c r="CE327">
        <v>119</v>
      </c>
      <c r="CF327" t="s">
        <v>90</v>
      </c>
      <c r="CI327" t="s">
        <v>111</v>
      </c>
      <c r="CJ327" t="s">
        <v>118</v>
      </c>
      <c r="CK327" t="s">
        <v>111</v>
      </c>
      <c r="CL327" t="s">
        <v>119</v>
      </c>
      <c r="CM327" t="s">
        <v>104</v>
      </c>
    </row>
    <row r="328" spans="1:91" x14ac:dyDescent="0.25">
      <c r="A328" t="s">
        <v>89</v>
      </c>
      <c r="B328" t="s">
        <v>90</v>
      </c>
      <c r="C328" t="s">
        <v>852</v>
      </c>
      <c r="D328" t="s">
        <v>848</v>
      </c>
      <c r="E328" s="4">
        <v>806134839659</v>
      </c>
      <c r="F328" t="s">
        <v>93</v>
      </c>
      <c r="G328" s="4">
        <v>115</v>
      </c>
      <c r="H328" s="4">
        <v>230</v>
      </c>
      <c r="I328" t="s">
        <v>94</v>
      </c>
      <c r="J328" t="s">
        <v>849</v>
      </c>
      <c r="K328" t="s">
        <v>96</v>
      </c>
      <c r="L328" t="s">
        <v>97</v>
      </c>
      <c r="M328" t="s">
        <v>98</v>
      </c>
      <c r="N328" t="s">
        <v>151</v>
      </c>
      <c r="O328" t="s">
        <v>100</v>
      </c>
      <c r="P328" t="s">
        <v>504</v>
      </c>
      <c r="Q328" t="s">
        <v>162</v>
      </c>
      <c r="R328">
        <v>0</v>
      </c>
      <c r="S328">
        <v>0</v>
      </c>
      <c r="T328">
        <v>9.5</v>
      </c>
      <c r="U328">
        <v>0</v>
      </c>
      <c r="V328">
        <v>0</v>
      </c>
      <c r="W328">
        <v>5.25</v>
      </c>
      <c r="X328">
        <v>6</v>
      </c>
      <c r="Y328">
        <v>3.3</v>
      </c>
      <c r="Z328">
        <v>1</v>
      </c>
      <c r="AA328">
        <v>4</v>
      </c>
      <c r="AB328" t="s">
        <v>144</v>
      </c>
      <c r="AD328" t="s">
        <v>144</v>
      </c>
      <c r="AE328" t="s">
        <v>144</v>
      </c>
      <c r="AF328" t="s">
        <v>111</v>
      </c>
      <c r="AG328" t="s">
        <v>105</v>
      </c>
      <c r="AH328">
        <v>13</v>
      </c>
      <c r="AI328">
        <v>10</v>
      </c>
      <c r="AJ328">
        <v>9</v>
      </c>
      <c r="AK328">
        <v>5</v>
      </c>
      <c r="AL328">
        <v>0</v>
      </c>
      <c r="AM328">
        <v>0</v>
      </c>
      <c r="AN328">
        <v>0</v>
      </c>
      <c r="AO328">
        <v>0</v>
      </c>
      <c r="AP328" t="s">
        <v>106</v>
      </c>
      <c r="AQ328" t="s">
        <v>107</v>
      </c>
      <c r="AR328" t="s">
        <v>108</v>
      </c>
      <c r="AS328" t="s">
        <v>109</v>
      </c>
      <c r="AT328" t="s">
        <v>110</v>
      </c>
      <c r="AU328" t="s">
        <v>111</v>
      </c>
      <c r="AV328" t="s">
        <v>112</v>
      </c>
      <c r="AW328" t="s">
        <v>112</v>
      </c>
      <c r="AX328" t="s">
        <v>104</v>
      </c>
      <c r="AY328">
        <v>0</v>
      </c>
      <c r="AZ328">
        <v>0</v>
      </c>
      <c r="BA328">
        <v>4.75</v>
      </c>
      <c r="BC328">
        <v>0</v>
      </c>
      <c r="BD328">
        <v>9</v>
      </c>
      <c r="BI328" t="s">
        <v>145</v>
      </c>
      <c r="BJ328" t="s">
        <v>111</v>
      </c>
      <c r="BK328" t="s">
        <v>152</v>
      </c>
      <c r="BL328" t="str">
        <f>"https://www.hvlgroup.com/Products/Specs/"&amp;"H159101-POC"</f>
        <v>https://www.hvlgroup.com/Products/Specs/H159101-POC</v>
      </c>
      <c r="BM328" t="s">
        <v>850</v>
      </c>
      <c r="BN328" t="str">
        <f>"https://www.hvlgroup.com/Product/"&amp;"H159101-POC"</f>
        <v>https://www.hvlgroup.com/Product/H159101-POC</v>
      </c>
      <c r="BO328" t="s">
        <v>104</v>
      </c>
      <c r="BP328" t="s">
        <v>104</v>
      </c>
      <c r="BQ328" t="s">
        <v>260</v>
      </c>
      <c r="BR328" t="s">
        <v>116</v>
      </c>
      <c r="BS328" t="s">
        <v>670</v>
      </c>
      <c r="BT328">
        <v>1</v>
      </c>
      <c r="BV328" s="1">
        <v>42887</v>
      </c>
      <c r="BW328">
        <v>0</v>
      </c>
      <c r="BX328">
        <v>0</v>
      </c>
      <c r="BY328" t="s">
        <v>104</v>
      </c>
      <c r="BZ328">
        <v>0</v>
      </c>
      <c r="CA328">
        <v>0</v>
      </c>
      <c r="CB328">
        <v>0</v>
      </c>
      <c r="CC328">
        <v>0</v>
      </c>
      <c r="CD328">
        <v>1</v>
      </c>
      <c r="CE328">
        <v>119</v>
      </c>
      <c r="CF328" t="s">
        <v>90</v>
      </c>
      <c r="CI328" t="s">
        <v>111</v>
      </c>
      <c r="CJ328" t="s">
        <v>118</v>
      </c>
      <c r="CK328" t="s">
        <v>111</v>
      </c>
      <c r="CL328" t="s">
        <v>119</v>
      </c>
      <c r="CM328" t="s">
        <v>104</v>
      </c>
    </row>
    <row r="329" spans="1:91" x14ac:dyDescent="0.25">
      <c r="A329" t="s">
        <v>89</v>
      </c>
      <c r="B329" t="s">
        <v>90</v>
      </c>
      <c r="C329" t="s">
        <v>853</v>
      </c>
      <c r="D329" t="s">
        <v>854</v>
      </c>
      <c r="E329" s="4">
        <v>806134839666</v>
      </c>
      <c r="F329" t="s">
        <v>481</v>
      </c>
      <c r="G329" s="4">
        <v>115</v>
      </c>
      <c r="H329" s="4">
        <v>230</v>
      </c>
      <c r="I329" t="s">
        <v>482</v>
      </c>
      <c r="J329" t="s">
        <v>849</v>
      </c>
      <c r="K329" t="s">
        <v>96</v>
      </c>
      <c r="L329" t="s">
        <v>97</v>
      </c>
      <c r="M329" t="s">
        <v>98</v>
      </c>
      <c r="N329" t="s">
        <v>99</v>
      </c>
      <c r="O329" t="s">
        <v>100</v>
      </c>
      <c r="P329" t="s">
        <v>504</v>
      </c>
      <c r="Q329" t="s">
        <v>162</v>
      </c>
      <c r="R329">
        <v>0</v>
      </c>
      <c r="S329">
        <v>0</v>
      </c>
      <c r="T329">
        <v>5.25</v>
      </c>
      <c r="U329">
        <v>0</v>
      </c>
      <c r="V329">
        <v>0</v>
      </c>
      <c r="W329">
        <v>5.25</v>
      </c>
      <c r="X329">
        <v>0</v>
      </c>
      <c r="Y329">
        <v>3.3</v>
      </c>
      <c r="Z329">
        <v>1</v>
      </c>
      <c r="AA329">
        <v>4</v>
      </c>
      <c r="AB329" t="s">
        <v>144</v>
      </c>
      <c r="AD329" t="s">
        <v>144</v>
      </c>
      <c r="AE329" t="s">
        <v>144</v>
      </c>
      <c r="AF329" t="s">
        <v>111</v>
      </c>
      <c r="AG329" t="s">
        <v>105</v>
      </c>
      <c r="AH329">
        <v>10</v>
      </c>
      <c r="AI329">
        <v>9</v>
      </c>
      <c r="AJ329">
        <v>9</v>
      </c>
      <c r="AK329">
        <v>4</v>
      </c>
      <c r="AL329">
        <v>0</v>
      </c>
      <c r="AM329">
        <v>0</v>
      </c>
      <c r="AN329">
        <v>0</v>
      </c>
      <c r="AO329">
        <v>0</v>
      </c>
      <c r="AP329" t="s">
        <v>106</v>
      </c>
      <c r="AQ329" t="s">
        <v>107</v>
      </c>
      <c r="AR329" t="s">
        <v>108</v>
      </c>
      <c r="AS329" t="s">
        <v>109</v>
      </c>
      <c r="AT329" t="s">
        <v>110</v>
      </c>
      <c r="AU329" t="s">
        <v>104</v>
      </c>
      <c r="AX329" t="s">
        <v>104</v>
      </c>
      <c r="AY329">
        <v>0</v>
      </c>
      <c r="AZ329">
        <v>0</v>
      </c>
      <c r="BA329">
        <v>4.75</v>
      </c>
      <c r="BC329">
        <v>0</v>
      </c>
      <c r="BD329">
        <v>7</v>
      </c>
      <c r="BI329" t="s">
        <v>145</v>
      </c>
      <c r="BJ329" t="s">
        <v>111</v>
      </c>
      <c r="BK329" t="s">
        <v>113</v>
      </c>
      <c r="BL329" t="str">
        <f>"https://www.hvlgroup.com/Products/Specs/"&amp;"H159601-AGB"</f>
        <v>https://www.hvlgroup.com/Products/Specs/H159601-AGB</v>
      </c>
      <c r="BM329" t="s">
        <v>855</v>
      </c>
      <c r="BN329" t="str">
        <f>"https://www.hvlgroup.com/Product/"&amp;"H159601-AGB"</f>
        <v>https://www.hvlgroup.com/Product/H159601-AGB</v>
      </c>
      <c r="BO329" t="s">
        <v>104</v>
      </c>
      <c r="BP329" t="s">
        <v>104</v>
      </c>
      <c r="BQ329" t="s">
        <v>260</v>
      </c>
      <c r="BR329" t="s">
        <v>116</v>
      </c>
      <c r="BS329" t="s">
        <v>670</v>
      </c>
      <c r="BT329">
        <v>1</v>
      </c>
      <c r="BV329" s="1">
        <v>42887</v>
      </c>
      <c r="BW329">
        <v>0</v>
      </c>
      <c r="BX329">
        <v>0</v>
      </c>
      <c r="BY329" t="s">
        <v>104</v>
      </c>
      <c r="BZ329">
        <v>0</v>
      </c>
      <c r="CA329">
        <v>0</v>
      </c>
      <c r="CB329">
        <v>0</v>
      </c>
      <c r="CC329">
        <v>0</v>
      </c>
      <c r="CD329">
        <v>1</v>
      </c>
      <c r="CE329">
        <v>145</v>
      </c>
      <c r="CF329" t="s">
        <v>90</v>
      </c>
      <c r="CI329" t="s">
        <v>111</v>
      </c>
      <c r="CJ329" t="s">
        <v>118</v>
      </c>
      <c r="CK329" t="s">
        <v>111</v>
      </c>
      <c r="CL329" t="s">
        <v>119</v>
      </c>
      <c r="CM329" t="s">
        <v>104</v>
      </c>
    </row>
    <row r="330" spans="1:91" x14ac:dyDescent="0.25">
      <c r="A330" t="s">
        <v>89</v>
      </c>
      <c r="B330" t="s">
        <v>90</v>
      </c>
      <c r="C330" t="s">
        <v>856</v>
      </c>
      <c r="D330" t="s">
        <v>854</v>
      </c>
      <c r="E330" s="4">
        <v>806134839673</v>
      </c>
      <c r="F330" t="s">
        <v>481</v>
      </c>
      <c r="G330" s="4">
        <v>115</v>
      </c>
      <c r="H330" s="4">
        <v>230</v>
      </c>
      <c r="I330" t="s">
        <v>482</v>
      </c>
      <c r="J330" t="s">
        <v>849</v>
      </c>
      <c r="K330" t="s">
        <v>96</v>
      </c>
      <c r="L330" t="s">
        <v>97</v>
      </c>
      <c r="M330" t="s">
        <v>98</v>
      </c>
      <c r="N330" t="s">
        <v>124</v>
      </c>
      <c r="O330" t="s">
        <v>100</v>
      </c>
      <c r="P330" t="s">
        <v>504</v>
      </c>
      <c r="Q330" t="s">
        <v>162</v>
      </c>
      <c r="R330">
        <v>0</v>
      </c>
      <c r="S330">
        <v>0</v>
      </c>
      <c r="T330">
        <v>5.25</v>
      </c>
      <c r="U330">
        <v>0</v>
      </c>
      <c r="V330">
        <v>0</v>
      </c>
      <c r="W330">
        <v>5.25</v>
      </c>
      <c r="X330">
        <v>0</v>
      </c>
      <c r="Y330">
        <v>3.3</v>
      </c>
      <c r="Z330">
        <v>1</v>
      </c>
      <c r="AA330">
        <v>4</v>
      </c>
      <c r="AB330" t="s">
        <v>144</v>
      </c>
      <c r="AD330" t="s">
        <v>144</v>
      </c>
      <c r="AE330" t="s">
        <v>144</v>
      </c>
      <c r="AF330" t="s">
        <v>111</v>
      </c>
      <c r="AG330" t="s">
        <v>105</v>
      </c>
      <c r="AH330">
        <v>10</v>
      </c>
      <c r="AI330">
        <v>9</v>
      </c>
      <c r="AJ330">
        <v>9</v>
      </c>
      <c r="AK330">
        <v>4</v>
      </c>
      <c r="AL330">
        <v>0</v>
      </c>
      <c r="AM330">
        <v>0</v>
      </c>
      <c r="AN330">
        <v>0</v>
      </c>
      <c r="AO330">
        <v>0</v>
      </c>
      <c r="AP330" t="s">
        <v>106</v>
      </c>
      <c r="AQ330" t="s">
        <v>107</v>
      </c>
      <c r="AR330" t="s">
        <v>108</v>
      </c>
      <c r="AS330" t="s">
        <v>109</v>
      </c>
      <c r="AT330" t="s">
        <v>110</v>
      </c>
      <c r="AU330" t="s">
        <v>104</v>
      </c>
      <c r="AX330" t="s">
        <v>104</v>
      </c>
      <c r="AY330">
        <v>0</v>
      </c>
      <c r="AZ330">
        <v>0</v>
      </c>
      <c r="BA330">
        <v>4.75</v>
      </c>
      <c r="BC330">
        <v>0</v>
      </c>
      <c r="BD330">
        <v>7</v>
      </c>
      <c r="BI330" t="s">
        <v>145</v>
      </c>
      <c r="BJ330" t="s">
        <v>111</v>
      </c>
      <c r="BK330" t="s">
        <v>125</v>
      </c>
      <c r="BL330" t="str">
        <f>"https://www.hvlgroup.com/Products/Specs/"&amp;"H159601-PN"</f>
        <v>https://www.hvlgroup.com/Products/Specs/H159601-PN</v>
      </c>
      <c r="BM330" t="s">
        <v>855</v>
      </c>
      <c r="BN330" t="str">
        <f>"https://www.hvlgroup.com/Product/"&amp;"H159601-PN"</f>
        <v>https://www.hvlgroup.com/Product/H159601-PN</v>
      </c>
      <c r="BO330" t="s">
        <v>104</v>
      </c>
      <c r="BP330" t="s">
        <v>104</v>
      </c>
      <c r="BQ330" t="s">
        <v>260</v>
      </c>
      <c r="BR330" t="s">
        <v>116</v>
      </c>
      <c r="BS330" t="s">
        <v>670</v>
      </c>
      <c r="BT330">
        <v>1</v>
      </c>
      <c r="BV330" s="1">
        <v>42887</v>
      </c>
      <c r="BW330">
        <v>0</v>
      </c>
      <c r="BX330">
        <v>0</v>
      </c>
      <c r="BY330" t="s">
        <v>104</v>
      </c>
      <c r="BZ330">
        <v>0</v>
      </c>
      <c r="CA330">
        <v>0</v>
      </c>
      <c r="CB330">
        <v>0</v>
      </c>
      <c r="CC330">
        <v>0</v>
      </c>
      <c r="CD330">
        <v>1</v>
      </c>
      <c r="CE330">
        <v>145</v>
      </c>
      <c r="CF330" t="s">
        <v>90</v>
      </c>
      <c r="CI330" t="s">
        <v>111</v>
      </c>
      <c r="CJ330" t="s">
        <v>118</v>
      </c>
      <c r="CK330" t="s">
        <v>111</v>
      </c>
      <c r="CL330" t="s">
        <v>119</v>
      </c>
      <c r="CM330" t="s">
        <v>104</v>
      </c>
    </row>
    <row r="331" spans="1:91" x14ac:dyDescent="0.25">
      <c r="A331" t="s">
        <v>89</v>
      </c>
      <c r="B331" t="s">
        <v>90</v>
      </c>
      <c r="C331" t="s">
        <v>857</v>
      </c>
      <c r="D331" t="s">
        <v>854</v>
      </c>
      <c r="E331" s="4">
        <v>806134839680</v>
      </c>
      <c r="F331" t="s">
        <v>481</v>
      </c>
      <c r="G331" s="4">
        <v>115</v>
      </c>
      <c r="H331" s="4">
        <v>230</v>
      </c>
      <c r="I331" t="s">
        <v>482</v>
      </c>
      <c r="J331" t="s">
        <v>849</v>
      </c>
      <c r="K331" t="s">
        <v>96</v>
      </c>
      <c r="L331" t="s">
        <v>97</v>
      </c>
      <c r="M331" t="s">
        <v>98</v>
      </c>
      <c r="N331" t="s">
        <v>151</v>
      </c>
      <c r="O331" t="s">
        <v>100</v>
      </c>
      <c r="P331" t="s">
        <v>504</v>
      </c>
      <c r="Q331" t="s">
        <v>162</v>
      </c>
      <c r="R331">
        <v>0</v>
      </c>
      <c r="S331">
        <v>0</v>
      </c>
      <c r="T331">
        <v>5.25</v>
      </c>
      <c r="U331">
        <v>0</v>
      </c>
      <c r="V331">
        <v>0</v>
      </c>
      <c r="W331">
        <v>5.25</v>
      </c>
      <c r="X331">
        <v>0</v>
      </c>
      <c r="Y331">
        <v>3.3</v>
      </c>
      <c r="Z331">
        <v>1</v>
      </c>
      <c r="AA331">
        <v>4</v>
      </c>
      <c r="AB331" t="s">
        <v>144</v>
      </c>
      <c r="AD331" t="s">
        <v>144</v>
      </c>
      <c r="AE331" t="s">
        <v>144</v>
      </c>
      <c r="AF331" t="s">
        <v>111</v>
      </c>
      <c r="AG331" t="s">
        <v>105</v>
      </c>
      <c r="AH331">
        <v>10</v>
      </c>
      <c r="AI331">
        <v>9</v>
      </c>
      <c r="AJ331">
        <v>9</v>
      </c>
      <c r="AK331">
        <v>4</v>
      </c>
      <c r="AL331">
        <v>0</v>
      </c>
      <c r="AM331">
        <v>0</v>
      </c>
      <c r="AN331">
        <v>0</v>
      </c>
      <c r="AO331">
        <v>0</v>
      </c>
      <c r="AP331" t="s">
        <v>106</v>
      </c>
      <c r="AQ331" t="s">
        <v>107</v>
      </c>
      <c r="AR331" t="s">
        <v>108</v>
      </c>
      <c r="AS331" t="s">
        <v>109</v>
      </c>
      <c r="AT331" t="s">
        <v>110</v>
      </c>
      <c r="AU331" t="s">
        <v>104</v>
      </c>
      <c r="AX331" t="s">
        <v>104</v>
      </c>
      <c r="AY331">
        <v>0</v>
      </c>
      <c r="AZ331">
        <v>0</v>
      </c>
      <c r="BA331">
        <v>4.75</v>
      </c>
      <c r="BC331">
        <v>0</v>
      </c>
      <c r="BD331">
        <v>7</v>
      </c>
      <c r="BI331" t="s">
        <v>145</v>
      </c>
      <c r="BJ331" t="s">
        <v>111</v>
      </c>
      <c r="BK331" t="s">
        <v>152</v>
      </c>
      <c r="BL331" t="str">
        <f>"https://www.hvlgroup.com/Products/Specs/"&amp;"H159601-POC"</f>
        <v>https://www.hvlgroup.com/Products/Specs/H159601-POC</v>
      </c>
      <c r="BM331" t="s">
        <v>855</v>
      </c>
      <c r="BN331" t="str">
        <f>"https://www.hvlgroup.com/Product/"&amp;"H159601-POC"</f>
        <v>https://www.hvlgroup.com/Product/H159601-POC</v>
      </c>
      <c r="BO331" t="s">
        <v>104</v>
      </c>
      <c r="BP331" t="s">
        <v>104</v>
      </c>
      <c r="BQ331" t="s">
        <v>260</v>
      </c>
      <c r="BR331" t="s">
        <v>116</v>
      </c>
      <c r="BS331" t="s">
        <v>670</v>
      </c>
      <c r="BT331">
        <v>1</v>
      </c>
      <c r="BV331" s="1">
        <v>42887</v>
      </c>
      <c r="BW331">
        <v>0</v>
      </c>
      <c r="BX331">
        <v>0</v>
      </c>
      <c r="BY331" t="s">
        <v>104</v>
      </c>
      <c r="BZ331">
        <v>0</v>
      </c>
      <c r="CA331">
        <v>0</v>
      </c>
      <c r="CB331">
        <v>0</v>
      </c>
      <c r="CC331">
        <v>0</v>
      </c>
      <c r="CD331">
        <v>1</v>
      </c>
      <c r="CE331">
        <v>145</v>
      </c>
      <c r="CF331" t="s">
        <v>90</v>
      </c>
      <c r="CI331" t="s">
        <v>111</v>
      </c>
      <c r="CJ331" t="s">
        <v>118</v>
      </c>
      <c r="CK331" t="s">
        <v>111</v>
      </c>
      <c r="CL331" t="s">
        <v>119</v>
      </c>
      <c r="CM331" t="s">
        <v>104</v>
      </c>
    </row>
    <row r="332" spans="1:91" x14ac:dyDescent="0.25">
      <c r="A332" t="s">
        <v>89</v>
      </c>
      <c r="B332" t="s">
        <v>90</v>
      </c>
      <c r="C332" t="s">
        <v>858</v>
      </c>
      <c r="D332" t="s">
        <v>859</v>
      </c>
      <c r="E332" s="4">
        <v>806134839697</v>
      </c>
      <c r="F332" t="s">
        <v>134</v>
      </c>
      <c r="G332" s="4">
        <v>123</v>
      </c>
      <c r="H332" s="4">
        <v>246</v>
      </c>
      <c r="I332" t="s">
        <v>135</v>
      </c>
      <c r="J332" t="s">
        <v>849</v>
      </c>
      <c r="K332" t="s">
        <v>96</v>
      </c>
      <c r="L332" t="s">
        <v>97</v>
      </c>
      <c r="M332" t="s">
        <v>98</v>
      </c>
      <c r="N332" t="s">
        <v>99</v>
      </c>
      <c r="O332" t="s">
        <v>100</v>
      </c>
      <c r="P332" t="s">
        <v>504</v>
      </c>
      <c r="Q332" t="s">
        <v>162</v>
      </c>
      <c r="R332">
        <v>0</v>
      </c>
      <c r="S332">
        <v>0</v>
      </c>
      <c r="T332">
        <v>5.25</v>
      </c>
      <c r="U332">
        <v>8.75</v>
      </c>
      <c r="V332">
        <v>98.75</v>
      </c>
      <c r="W332">
        <v>5.25</v>
      </c>
      <c r="X332">
        <v>0</v>
      </c>
      <c r="Y332">
        <v>3.3</v>
      </c>
      <c r="Z332">
        <v>1</v>
      </c>
      <c r="AA332">
        <v>4</v>
      </c>
      <c r="AB332" t="s">
        <v>144</v>
      </c>
      <c r="AD332" t="s">
        <v>144</v>
      </c>
      <c r="AE332" t="s">
        <v>144</v>
      </c>
      <c r="AF332" t="s">
        <v>111</v>
      </c>
      <c r="AG332" t="s">
        <v>105</v>
      </c>
      <c r="AH332">
        <v>13</v>
      </c>
      <c r="AI332">
        <v>8</v>
      </c>
      <c r="AJ332">
        <v>9</v>
      </c>
      <c r="AK332">
        <v>5</v>
      </c>
      <c r="AL332">
        <v>0</v>
      </c>
      <c r="AM332">
        <v>0</v>
      </c>
      <c r="AN332">
        <v>0</v>
      </c>
      <c r="AO332">
        <v>0</v>
      </c>
      <c r="AP332" t="s">
        <v>106</v>
      </c>
      <c r="AQ332" t="s">
        <v>107</v>
      </c>
      <c r="AR332" t="s">
        <v>108</v>
      </c>
      <c r="AS332" t="s">
        <v>109</v>
      </c>
      <c r="AT332" t="s">
        <v>110</v>
      </c>
      <c r="AU332" t="s">
        <v>104</v>
      </c>
      <c r="AX332" t="s">
        <v>104</v>
      </c>
      <c r="AY332">
        <v>0</v>
      </c>
      <c r="AZ332">
        <v>0</v>
      </c>
      <c r="BA332">
        <v>4.75</v>
      </c>
      <c r="BC332">
        <v>0</v>
      </c>
      <c r="BD332">
        <v>101.5</v>
      </c>
      <c r="BE332" t="s">
        <v>136</v>
      </c>
      <c r="BI332" t="s">
        <v>145</v>
      </c>
      <c r="BJ332" t="s">
        <v>111</v>
      </c>
      <c r="BK332" t="s">
        <v>113</v>
      </c>
      <c r="BL332" t="str">
        <f>"https://www.hvlgroup.com/Products/Specs/"&amp;"H159701-AGB"</f>
        <v>https://www.hvlgroup.com/Products/Specs/H159701-AGB</v>
      </c>
      <c r="BM332" t="s">
        <v>860</v>
      </c>
      <c r="BN332" t="str">
        <f>"https://www.hvlgroup.com/Product/"&amp;"H159701-AGB"</f>
        <v>https://www.hvlgroup.com/Product/H159701-AGB</v>
      </c>
      <c r="BO332" t="s">
        <v>104</v>
      </c>
      <c r="BP332" t="s">
        <v>104</v>
      </c>
      <c r="BQ332" t="s">
        <v>260</v>
      </c>
      <c r="BR332" t="s">
        <v>116</v>
      </c>
      <c r="BS332" t="s">
        <v>861</v>
      </c>
      <c r="BT332">
        <v>1</v>
      </c>
      <c r="BV332" s="1">
        <v>42887</v>
      </c>
      <c r="BW332">
        <v>98.75</v>
      </c>
      <c r="BX332">
        <v>8.75</v>
      </c>
      <c r="BY332" t="s">
        <v>104</v>
      </c>
      <c r="BZ332">
        <v>0</v>
      </c>
      <c r="CA332">
        <v>0</v>
      </c>
      <c r="CB332">
        <v>0</v>
      </c>
      <c r="CC332">
        <v>0</v>
      </c>
      <c r="CD332">
        <v>1</v>
      </c>
      <c r="CE332">
        <v>67</v>
      </c>
      <c r="CF332" t="s">
        <v>90</v>
      </c>
      <c r="CI332" t="s">
        <v>111</v>
      </c>
      <c r="CJ332" t="s">
        <v>118</v>
      </c>
      <c r="CK332" t="s">
        <v>111</v>
      </c>
      <c r="CL332" t="s">
        <v>119</v>
      </c>
      <c r="CM332" t="s">
        <v>104</v>
      </c>
    </row>
    <row r="333" spans="1:91" x14ac:dyDescent="0.25">
      <c r="A333" t="s">
        <v>89</v>
      </c>
      <c r="B333" t="s">
        <v>90</v>
      </c>
      <c r="C333" t="s">
        <v>862</v>
      </c>
      <c r="D333" t="s">
        <v>859</v>
      </c>
      <c r="E333" s="4">
        <v>806134839703</v>
      </c>
      <c r="F333" t="s">
        <v>134</v>
      </c>
      <c r="G333" s="4">
        <v>123</v>
      </c>
      <c r="H333" s="4">
        <v>246</v>
      </c>
      <c r="I333" t="s">
        <v>135</v>
      </c>
      <c r="J333" t="s">
        <v>849</v>
      </c>
      <c r="K333" t="s">
        <v>96</v>
      </c>
      <c r="L333" t="s">
        <v>97</v>
      </c>
      <c r="M333" t="s">
        <v>98</v>
      </c>
      <c r="N333" t="s">
        <v>124</v>
      </c>
      <c r="O333" t="s">
        <v>100</v>
      </c>
      <c r="P333" t="s">
        <v>504</v>
      </c>
      <c r="Q333" t="s">
        <v>162</v>
      </c>
      <c r="R333">
        <v>0</v>
      </c>
      <c r="S333">
        <v>0</v>
      </c>
      <c r="T333">
        <v>5.25</v>
      </c>
      <c r="U333">
        <v>8.75</v>
      </c>
      <c r="V333">
        <v>98.75</v>
      </c>
      <c r="W333">
        <v>5.25</v>
      </c>
      <c r="X333">
        <v>0</v>
      </c>
      <c r="Y333">
        <v>3.3</v>
      </c>
      <c r="Z333">
        <v>1</v>
      </c>
      <c r="AA333">
        <v>4</v>
      </c>
      <c r="AB333" t="s">
        <v>144</v>
      </c>
      <c r="AD333" t="s">
        <v>144</v>
      </c>
      <c r="AE333" t="s">
        <v>144</v>
      </c>
      <c r="AF333" t="s">
        <v>111</v>
      </c>
      <c r="AG333" t="s">
        <v>105</v>
      </c>
      <c r="AH333">
        <v>13</v>
      </c>
      <c r="AI333">
        <v>8</v>
      </c>
      <c r="AJ333">
        <v>9</v>
      </c>
      <c r="AK333">
        <v>5</v>
      </c>
      <c r="AL333">
        <v>0</v>
      </c>
      <c r="AM333">
        <v>0</v>
      </c>
      <c r="AN333">
        <v>0</v>
      </c>
      <c r="AO333">
        <v>0</v>
      </c>
      <c r="AP333" t="s">
        <v>106</v>
      </c>
      <c r="AQ333" t="s">
        <v>107</v>
      </c>
      <c r="AR333" t="s">
        <v>108</v>
      </c>
      <c r="AS333" t="s">
        <v>109</v>
      </c>
      <c r="AT333" t="s">
        <v>110</v>
      </c>
      <c r="AU333" t="s">
        <v>104</v>
      </c>
      <c r="AX333" t="s">
        <v>104</v>
      </c>
      <c r="AY333">
        <v>0</v>
      </c>
      <c r="AZ333">
        <v>0</v>
      </c>
      <c r="BA333">
        <v>4.75</v>
      </c>
      <c r="BC333">
        <v>0</v>
      </c>
      <c r="BD333">
        <v>101.5</v>
      </c>
      <c r="BE333" t="s">
        <v>136</v>
      </c>
      <c r="BI333" t="s">
        <v>145</v>
      </c>
      <c r="BJ333" t="s">
        <v>111</v>
      </c>
      <c r="BK333" t="s">
        <v>125</v>
      </c>
      <c r="BL333" t="str">
        <f>"https://www.hvlgroup.com/Products/Specs/"&amp;"H159701-PN"</f>
        <v>https://www.hvlgroup.com/Products/Specs/H159701-PN</v>
      </c>
      <c r="BM333" t="s">
        <v>860</v>
      </c>
      <c r="BN333" t="str">
        <f>"https://www.hvlgroup.com/Product/"&amp;"H159701-PN"</f>
        <v>https://www.hvlgroup.com/Product/H159701-PN</v>
      </c>
      <c r="BO333" t="s">
        <v>104</v>
      </c>
      <c r="BP333" t="s">
        <v>104</v>
      </c>
      <c r="BQ333" t="s">
        <v>260</v>
      </c>
      <c r="BR333" t="s">
        <v>116</v>
      </c>
      <c r="BS333" t="s">
        <v>861</v>
      </c>
      <c r="BT333">
        <v>1</v>
      </c>
      <c r="BV333" s="1">
        <v>42887</v>
      </c>
      <c r="BW333">
        <v>98.75</v>
      </c>
      <c r="BX333">
        <v>8.75</v>
      </c>
      <c r="BY333" t="s">
        <v>104</v>
      </c>
      <c r="BZ333">
        <v>0</v>
      </c>
      <c r="CA333">
        <v>0</v>
      </c>
      <c r="CB333">
        <v>0</v>
      </c>
      <c r="CC333">
        <v>0</v>
      </c>
      <c r="CD333">
        <v>1</v>
      </c>
      <c r="CE333">
        <v>67</v>
      </c>
      <c r="CF333" t="s">
        <v>90</v>
      </c>
      <c r="CI333" t="s">
        <v>111</v>
      </c>
      <c r="CJ333" t="s">
        <v>118</v>
      </c>
      <c r="CK333" t="s">
        <v>111</v>
      </c>
      <c r="CL333" t="s">
        <v>119</v>
      </c>
      <c r="CM333" t="s">
        <v>104</v>
      </c>
    </row>
    <row r="334" spans="1:91" x14ac:dyDescent="0.25">
      <c r="A334" t="s">
        <v>89</v>
      </c>
      <c r="B334" t="s">
        <v>90</v>
      </c>
      <c r="C334" t="s">
        <v>863</v>
      </c>
      <c r="D334" t="s">
        <v>859</v>
      </c>
      <c r="E334" s="4">
        <v>806134839710</v>
      </c>
      <c r="F334" t="s">
        <v>134</v>
      </c>
      <c r="G334" s="4">
        <v>123</v>
      </c>
      <c r="H334" s="4">
        <v>246</v>
      </c>
      <c r="I334" t="s">
        <v>135</v>
      </c>
      <c r="J334" t="s">
        <v>849</v>
      </c>
      <c r="K334" t="s">
        <v>96</v>
      </c>
      <c r="L334" t="s">
        <v>97</v>
      </c>
      <c r="M334" t="s">
        <v>98</v>
      </c>
      <c r="N334" t="s">
        <v>151</v>
      </c>
      <c r="O334" t="s">
        <v>100</v>
      </c>
      <c r="P334" t="s">
        <v>504</v>
      </c>
      <c r="Q334" t="s">
        <v>162</v>
      </c>
      <c r="R334">
        <v>0</v>
      </c>
      <c r="S334">
        <v>0</v>
      </c>
      <c r="T334">
        <v>5.25</v>
      </c>
      <c r="U334">
        <v>8.75</v>
      </c>
      <c r="V334">
        <v>98.75</v>
      </c>
      <c r="W334">
        <v>5.25</v>
      </c>
      <c r="X334">
        <v>0</v>
      </c>
      <c r="Y334">
        <v>3.3</v>
      </c>
      <c r="Z334">
        <v>1</v>
      </c>
      <c r="AA334">
        <v>4</v>
      </c>
      <c r="AB334" t="s">
        <v>144</v>
      </c>
      <c r="AD334" t="s">
        <v>144</v>
      </c>
      <c r="AE334" t="s">
        <v>144</v>
      </c>
      <c r="AF334" t="s">
        <v>111</v>
      </c>
      <c r="AG334" t="s">
        <v>105</v>
      </c>
      <c r="AH334">
        <v>13</v>
      </c>
      <c r="AI334">
        <v>8</v>
      </c>
      <c r="AJ334">
        <v>9</v>
      </c>
      <c r="AK334">
        <v>5</v>
      </c>
      <c r="AL334">
        <v>0</v>
      </c>
      <c r="AM334">
        <v>0</v>
      </c>
      <c r="AN334">
        <v>0</v>
      </c>
      <c r="AO334">
        <v>0</v>
      </c>
      <c r="AP334" t="s">
        <v>106</v>
      </c>
      <c r="AQ334" t="s">
        <v>107</v>
      </c>
      <c r="AR334" t="s">
        <v>108</v>
      </c>
      <c r="AS334" t="s">
        <v>109</v>
      </c>
      <c r="AT334" t="s">
        <v>110</v>
      </c>
      <c r="AU334" t="s">
        <v>104</v>
      </c>
      <c r="AX334" t="s">
        <v>104</v>
      </c>
      <c r="AY334">
        <v>0</v>
      </c>
      <c r="AZ334">
        <v>0</v>
      </c>
      <c r="BA334">
        <v>4.75</v>
      </c>
      <c r="BC334">
        <v>0</v>
      </c>
      <c r="BD334">
        <v>101.5</v>
      </c>
      <c r="BE334" t="s">
        <v>136</v>
      </c>
      <c r="BI334" t="s">
        <v>145</v>
      </c>
      <c r="BJ334" t="s">
        <v>111</v>
      </c>
      <c r="BK334" t="s">
        <v>152</v>
      </c>
      <c r="BL334" t="str">
        <f>"https://www.hvlgroup.com/Products/Specs/"&amp;"H159701-POC"</f>
        <v>https://www.hvlgroup.com/Products/Specs/H159701-POC</v>
      </c>
      <c r="BM334" t="s">
        <v>860</v>
      </c>
      <c r="BN334" t="str">
        <f>"https://www.hvlgroup.com/Product/"&amp;"H159701-POC"</f>
        <v>https://www.hvlgroup.com/Product/H159701-POC</v>
      </c>
      <c r="BO334" t="s">
        <v>104</v>
      </c>
      <c r="BP334" t="s">
        <v>104</v>
      </c>
      <c r="BQ334" t="s">
        <v>260</v>
      </c>
      <c r="BR334" t="s">
        <v>116</v>
      </c>
      <c r="BS334" t="s">
        <v>861</v>
      </c>
      <c r="BT334">
        <v>1</v>
      </c>
      <c r="BV334" s="1">
        <v>42887</v>
      </c>
      <c r="BW334">
        <v>98.75</v>
      </c>
      <c r="BX334">
        <v>8.75</v>
      </c>
      <c r="BY334" t="s">
        <v>104</v>
      </c>
      <c r="BZ334">
        <v>0</v>
      </c>
      <c r="CA334">
        <v>0</v>
      </c>
      <c r="CB334">
        <v>0</v>
      </c>
      <c r="CC334">
        <v>0</v>
      </c>
      <c r="CD334">
        <v>1</v>
      </c>
      <c r="CE334">
        <v>67</v>
      </c>
      <c r="CF334" t="s">
        <v>90</v>
      </c>
      <c r="CI334" t="s">
        <v>111</v>
      </c>
      <c r="CJ334" t="s">
        <v>118</v>
      </c>
      <c r="CK334" t="s">
        <v>111</v>
      </c>
      <c r="CL334" t="s">
        <v>119</v>
      </c>
      <c r="CM334" t="s">
        <v>104</v>
      </c>
    </row>
    <row r="335" spans="1:91" x14ac:dyDescent="0.25">
      <c r="A335" t="s">
        <v>89</v>
      </c>
      <c r="B335" t="s">
        <v>90</v>
      </c>
      <c r="C335" t="s">
        <v>864</v>
      </c>
      <c r="D335" t="s">
        <v>865</v>
      </c>
      <c r="E335" s="4">
        <v>806134836627</v>
      </c>
      <c r="F335" t="s">
        <v>93</v>
      </c>
      <c r="G335" s="4">
        <v>75</v>
      </c>
      <c r="H335" s="4">
        <v>150</v>
      </c>
      <c r="I335" t="s">
        <v>94</v>
      </c>
      <c r="J335" t="s">
        <v>866</v>
      </c>
      <c r="K335" t="s">
        <v>96</v>
      </c>
      <c r="L335" t="s">
        <v>97</v>
      </c>
      <c r="M335" t="s">
        <v>98</v>
      </c>
      <c r="N335" t="s">
        <v>99</v>
      </c>
      <c r="O335" t="s">
        <v>100</v>
      </c>
      <c r="P335" t="s">
        <v>101</v>
      </c>
      <c r="Q335" t="s">
        <v>102</v>
      </c>
      <c r="R335">
        <v>0</v>
      </c>
      <c r="S335">
        <v>7.5</v>
      </c>
      <c r="T335">
        <v>14.75</v>
      </c>
      <c r="U335">
        <v>0</v>
      </c>
      <c r="V335">
        <v>0</v>
      </c>
      <c r="W335">
        <v>0</v>
      </c>
      <c r="X335">
        <v>9</v>
      </c>
      <c r="Y335">
        <v>2.86</v>
      </c>
      <c r="Z335">
        <v>1</v>
      </c>
      <c r="AA335">
        <v>60</v>
      </c>
      <c r="AB335" t="s">
        <v>103</v>
      </c>
      <c r="AD335" t="s">
        <v>103</v>
      </c>
      <c r="AE335" t="s">
        <v>103</v>
      </c>
      <c r="AF335" t="s">
        <v>104</v>
      </c>
      <c r="AG335" t="s">
        <v>105</v>
      </c>
      <c r="AH335">
        <v>16</v>
      </c>
      <c r="AI335">
        <v>14</v>
      </c>
      <c r="AJ335">
        <v>12</v>
      </c>
      <c r="AK335">
        <v>5</v>
      </c>
      <c r="AL335">
        <v>0</v>
      </c>
      <c r="AM335">
        <v>0</v>
      </c>
      <c r="AN335">
        <v>0</v>
      </c>
      <c r="AO335">
        <v>0</v>
      </c>
      <c r="AP335" t="s">
        <v>106</v>
      </c>
      <c r="AQ335" t="s">
        <v>107</v>
      </c>
      <c r="AR335" t="s">
        <v>108</v>
      </c>
      <c r="AS335" t="s">
        <v>109</v>
      </c>
      <c r="AT335" t="s">
        <v>110</v>
      </c>
      <c r="AU335" t="s">
        <v>111</v>
      </c>
      <c r="AV335" t="s">
        <v>112</v>
      </c>
      <c r="AW335" t="s">
        <v>112</v>
      </c>
      <c r="AX335" t="s">
        <v>104</v>
      </c>
      <c r="AY335">
        <v>0</v>
      </c>
      <c r="AZ335">
        <v>0</v>
      </c>
      <c r="BA335">
        <v>4.75</v>
      </c>
      <c r="BC335">
        <v>0</v>
      </c>
      <c r="BD335">
        <v>7</v>
      </c>
      <c r="BI335" t="s">
        <v>112</v>
      </c>
      <c r="BJ335" t="s">
        <v>111</v>
      </c>
      <c r="BK335" t="s">
        <v>113</v>
      </c>
      <c r="BL335" t="str">
        <f>"https://www.hvlgroup.com/Products/Specs/"&amp;"H160101-AGB"</f>
        <v>https://www.hvlgroup.com/Products/Specs/H160101-AGB</v>
      </c>
      <c r="BM335" t="s">
        <v>867</v>
      </c>
      <c r="BN335" t="str">
        <f>"https://www.hvlgroup.com/Product/"&amp;"H160101-AGB"</f>
        <v>https://www.hvlgroup.com/Product/H160101-AGB</v>
      </c>
      <c r="BO335" t="s">
        <v>104</v>
      </c>
      <c r="BP335" t="s">
        <v>104</v>
      </c>
      <c r="BQ335" t="s">
        <v>176</v>
      </c>
      <c r="BR335" t="s">
        <v>116</v>
      </c>
      <c r="BS335" t="s">
        <v>454</v>
      </c>
      <c r="BT335">
        <v>7</v>
      </c>
      <c r="BV335" s="1">
        <v>42887</v>
      </c>
      <c r="BW335">
        <v>0</v>
      </c>
      <c r="BX335">
        <v>0</v>
      </c>
      <c r="BY335" t="s">
        <v>104</v>
      </c>
      <c r="BZ335">
        <v>0</v>
      </c>
      <c r="CA335">
        <v>0</v>
      </c>
      <c r="CB335">
        <v>0</v>
      </c>
      <c r="CC335">
        <v>0</v>
      </c>
      <c r="CD335">
        <v>1</v>
      </c>
      <c r="CE335">
        <v>112</v>
      </c>
      <c r="CF335" t="s">
        <v>90</v>
      </c>
      <c r="CI335" t="s">
        <v>111</v>
      </c>
      <c r="CJ335" t="s">
        <v>118</v>
      </c>
      <c r="CK335" t="s">
        <v>111</v>
      </c>
      <c r="CL335" t="s">
        <v>119</v>
      </c>
      <c r="CM335" t="s">
        <v>104</v>
      </c>
    </row>
    <row r="336" spans="1:91" x14ac:dyDescent="0.25">
      <c r="A336" t="s">
        <v>89</v>
      </c>
      <c r="B336" t="s">
        <v>90</v>
      </c>
      <c r="C336" t="s">
        <v>868</v>
      </c>
      <c r="D336" t="s">
        <v>865</v>
      </c>
      <c r="E336" s="4">
        <v>806134836634</v>
      </c>
      <c r="F336" t="s">
        <v>93</v>
      </c>
      <c r="G336" s="4">
        <v>75</v>
      </c>
      <c r="H336" s="4">
        <v>150</v>
      </c>
      <c r="I336" t="s">
        <v>94</v>
      </c>
      <c r="J336" t="s">
        <v>866</v>
      </c>
      <c r="K336" t="s">
        <v>96</v>
      </c>
      <c r="L336" t="s">
        <v>97</v>
      </c>
      <c r="M336" t="s">
        <v>98</v>
      </c>
      <c r="N336" t="s">
        <v>124</v>
      </c>
      <c r="O336" t="s">
        <v>100</v>
      </c>
      <c r="P336" t="s">
        <v>101</v>
      </c>
      <c r="Q336" t="s">
        <v>102</v>
      </c>
      <c r="R336">
        <v>0</v>
      </c>
      <c r="S336">
        <v>7.5</v>
      </c>
      <c r="T336">
        <v>14.75</v>
      </c>
      <c r="U336">
        <v>0</v>
      </c>
      <c r="V336">
        <v>0</v>
      </c>
      <c r="W336">
        <v>0</v>
      </c>
      <c r="X336">
        <v>9</v>
      </c>
      <c r="Y336">
        <v>2.86</v>
      </c>
      <c r="Z336">
        <v>1</v>
      </c>
      <c r="AA336">
        <v>60</v>
      </c>
      <c r="AB336" t="s">
        <v>103</v>
      </c>
      <c r="AD336" t="s">
        <v>103</v>
      </c>
      <c r="AE336" t="s">
        <v>103</v>
      </c>
      <c r="AF336" t="s">
        <v>104</v>
      </c>
      <c r="AG336" t="s">
        <v>105</v>
      </c>
      <c r="AH336">
        <v>16</v>
      </c>
      <c r="AI336">
        <v>14</v>
      </c>
      <c r="AJ336">
        <v>12</v>
      </c>
      <c r="AK336">
        <v>5</v>
      </c>
      <c r="AL336">
        <v>0</v>
      </c>
      <c r="AM336">
        <v>0</v>
      </c>
      <c r="AN336">
        <v>0</v>
      </c>
      <c r="AO336">
        <v>0</v>
      </c>
      <c r="AP336" t="s">
        <v>106</v>
      </c>
      <c r="AQ336" t="s">
        <v>107</v>
      </c>
      <c r="AR336" t="s">
        <v>108</v>
      </c>
      <c r="AS336" t="s">
        <v>109</v>
      </c>
      <c r="AT336" t="s">
        <v>110</v>
      </c>
      <c r="AU336" t="s">
        <v>111</v>
      </c>
      <c r="AV336" t="s">
        <v>112</v>
      </c>
      <c r="AW336" t="s">
        <v>112</v>
      </c>
      <c r="AX336" t="s">
        <v>104</v>
      </c>
      <c r="AY336">
        <v>0</v>
      </c>
      <c r="AZ336">
        <v>0</v>
      </c>
      <c r="BA336">
        <v>4.75</v>
      </c>
      <c r="BC336">
        <v>0</v>
      </c>
      <c r="BD336">
        <v>7</v>
      </c>
      <c r="BI336" t="s">
        <v>112</v>
      </c>
      <c r="BJ336" t="s">
        <v>111</v>
      </c>
      <c r="BK336" t="s">
        <v>125</v>
      </c>
      <c r="BL336" t="str">
        <f>"https://www.hvlgroup.com/Products/Specs/"&amp;"H160101-PN"</f>
        <v>https://www.hvlgroup.com/Products/Specs/H160101-PN</v>
      </c>
      <c r="BM336" t="s">
        <v>867</v>
      </c>
      <c r="BN336" t="str">
        <f>"https://www.hvlgroup.com/Product/"&amp;"H160101-PN"</f>
        <v>https://www.hvlgroup.com/Product/H160101-PN</v>
      </c>
      <c r="BO336" t="s">
        <v>104</v>
      </c>
      <c r="BP336" t="s">
        <v>104</v>
      </c>
      <c r="BQ336" t="s">
        <v>176</v>
      </c>
      <c r="BR336" t="s">
        <v>116</v>
      </c>
      <c r="BS336" t="s">
        <v>454</v>
      </c>
      <c r="BT336">
        <v>7</v>
      </c>
      <c r="BV336" s="1">
        <v>42887</v>
      </c>
      <c r="BW336">
        <v>0</v>
      </c>
      <c r="BX336">
        <v>0</v>
      </c>
      <c r="BY336" t="s">
        <v>104</v>
      </c>
      <c r="BZ336">
        <v>0</v>
      </c>
      <c r="CA336">
        <v>0</v>
      </c>
      <c r="CB336">
        <v>0</v>
      </c>
      <c r="CC336">
        <v>0</v>
      </c>
      <c r="CD336">
        <v>1</v>
      </c>
      <c r="CE336">
        <v>112</v>
      </c>
      <c r="CF336" t="s">
        <v>90</v>
      </c>
      <c r="CI336" t="s">
        <v>111</v>
      </c>
      <c r="CJ336" t="s">
        <v>118</v>
      </c>
      <c r="CK336" t="s">
        <v>111</v>
      </c>
      <c r="CL336" t="s">
        <v>119</v>
      </c>
      <c r="CM336" t="s">
        <v>104</v>
      </c>
    </row>
    <row r="337" spans="1:91" x14ac:dyDescent="0.25">
      <c r="A337" t="s">
        <v>89</v>
      </c>
      <c r="B337" t="s">
        <v>90</v>
      </c>
      <c r="C337" t="s">
        <v>869</v>
      </c>
      <c r="D337" t="s">
        <v>865</v>
      </c>
      <c r="E337" s="4">
        <v>806134836641</v>
      </c>
      <c r="F337" t="s">
        <v>93</v>
      </c>
      <c r="G337" s="4">
        <v>75</v>
      </c>
      <c r="H337" s="4">
        <v>150</v>
      </c>
      <c r="I337" t="s">
        <v>94</v>
      </c>
      <c r="J337" t="s">
        <v>866</v>
      </c>
      <c r="K337" t="s">
        <v>96</v>
      </c>
      <c r="L337" t="s">
        <v>97</v>
      </c>
      <c r="M337" t="s">
        <v>98</v>
      </c>
      <c r="N337" t="s">
        <v>151</v>
      </c>
      <c r="O337" t="s">
        <v>100</v>
      </c>
      <c r="P337" t="s">
        <v>101</v>
      </c>
      <c r="Q337" t="s">
        <v>102</v>
      </c>
      <c r="R337">
        <v>0</v>
      </c>
      <c r="S337">
        <v>7.5</v>
      </c>
      <c r="T337">
        <v>14.75</v>
      </c>
      <c r="U337">
        <v>0</v>
      </c>
      <c r="V337">
        <v>0</v>
      </c>
      <c r="W337">
        <v>0</v>
      </c>
      <c r="X337">
        <v>9</v>
      </c>
      <c r="Y337">
        <v>2.86</v>
      </c>
      <c r="Z337">
        <v>1</v>
      </c>
      <c r="AA337">
        <v>60</v>
      </c>
      <c r="AB337" t="s">
        <v>103</v>
      </c>
      <c r="AD337" t="s">
        <v>103</v>
      </c>
      <c r="AE337" t="s">
        <v>103</v>
      </c>
      <c r="AF337" t="s">
        <v>104</v>
      </c>
      <c r="AG337" t="s">
        <v>105</v>
      </c>
      <c r="AH337">
        <v>16</v>
      </c>
      <c r="AI337">
        <v>14</v>
      </c>
      <c r="AJ337">
        <v>12</v>
      </c>
      <c r="AK337">
        <v>5</v>
      </c>
      <c r="AL337">
        <v>0</v>
      </c>
      <c r="AM337">
        <v>0</v>
      </c>
      <c r="AN337">
        <v>0</v>
      </c>
      <c r="AO337">
        <v>0</v>
      </c>
      <c r="AP337" t="s">
        <v>106</v>
      </c>
      <c r="AQ337" t="s">
        <v>107</v>
      </c>
      <c r="AR337" t="s">
        <v>108</v>
      </c>
      <c r="AS337" t="s">
        <v>109</v>
      </c>
      <c r="AT337" t="s">
        <v>110</v>
      </c>
      <c r="AU337" t="s">
        <v>111</v>
      </c>
      <c r="AV337" t="s">
        <v>112</v>
      </c>
      <c r="AW337" t="s">
        <v>112</v>
      </c>
      <c r="AX337" t="s">
        <v>104</v>
      </c>
      <c r="AY337">
        <v>0</v>
      </c>
      <c r="AZ337">
        <v>0</v>
      </c>
      <c r="BA337">
        <v>4.75</v>
      </c>
      <c r="BC337">
        <v>0</v>
      </c>
      <c r="BD337">
        <v>7</v>
      </c>
      <c r="BI337" t="s">
        <v>112</v>
      </c>
      <c r="BJ337" t="s">
        <v>111</v>
      </c>
      <c r="BK337" t="s">
        <v>152</v>
      </c>
      <c r="BL337" t="str">
        <f>"https://www.hvlgroup.com/Products/Specs/"&amp;"H160101-POC"</f>
        <v>https://www.hvlgroup.com/Products/Specs/H160101-POC</v>
      </c>
      <c r="BM337" t="s">
        <v>867</v>
      </c>
      <c r="BN337" t="str">
        <f>"https://www.hvlgroup.com/Product/"&amp;"H160101-POC"</f>
        <v>https://www.hvlgroup.com/Product/H160101-POC</v>
      </c>
      <c r="BO337" t="s">
        <v>104</v>
      </c>
      <c r="BP337" t="s">
        <v>104</v>
      </c>
      <c r="BQ337" t="s">
        <v>176</v>
      </c>
      <c r="BR337" t="s">
        <v>116</v>
      </c>
      <c r="BS337" t="s">
        <v>454</v>
      </c>
      <c r="BT337">
        <v>7</v>
      </c>
      <c r="BV337" s="1">
        <v>42887</v>
      </c>
      <c r="BW337">
        <v>0</v>
      </c>
      <c r="BX337">
        <v>0</v>
      </c>
      <c r="BY337" t="s">
        <v>104</v>
      </c>
      <c r="BZ337">
        <v>0</v>
      </c>
      <c r="CA337">
        <v>0</v>
      </c>
      <c r="CB337">
        <v>0</v>
      </c>
      <c r="CC337">
        <v>0</v>
      </c>
      <c r="CD337">
        <v>1</v>
      </c>
      <c r="CE337">
        <v>112</v>
      </c>
      <c r="CF337" t="s">
        <v>90</v>
      </c>
      <c r="CI337" t="s">
        <v>111</v>
      </c>
      <c r="CJ337" t="s">
        <v>118</v>
      </c>
      <c r="CK337" t="s">
        <v>111</v>
      </c>
      <c r="CL337" t="s">
        <v>119</v>
      </c>
      <c r="CM337" t="s">
        <v>104</v>
      </c>
    </row>
    <row r="338" spans="1:91" x14ac:dyDescent="0.25">
      <c r="A338" t="s">
        <v>89</v>
      </c>
      <c r="B338" t="s">
        <v>90</v>
      </c>
      <c r="C338" t="s">
        <v>870</v>
      </c>
      <c r="D338" t="s">
        <v>871</v>
      </c>
      <c r="E338" s="4">
        <v>806134836689</v>
      </c>
      <c r="F338" t="s">
        <v>872</v>
      </c>
      <c r="G338" s="4">
        <v>461</v>
      </c>
      <c r="H338" s="4">
        <v>922</v>
      </c>
      <c r="I338" t="s">
        <v>391</v>
      </c>
      <c r="J338" t="s">
        <v>866</v>
      </c>
      <c r="K338" t="s">
        <v>96</v>
      </c>
      <c r="L338" t="s">
        <v>97</v>
      </c>
      <c r="M338" t="s">
        <v>98</v>
      </c>
      <c r="N338" t="s">
        <v>99</v>
      </c>
      <c r="O338" t="s">
        <v>100</v>
      </c>
      <c r="P338" t="s">
        <v>101</v>
      </c>
      <c r="Q338" t="s">
        <v>102</v>
      </c>
      <c r="R338">
        <v>0</v>
      </c>
      <c r="S338">
        <v>0</v>
      </c>
      <c r="T338">
        <v>27.5</v>
      </c>
      <c r="U338">
        <v>31.5</v>
      </c>
      <c r="V338">
        <v>72</v>
      </c>
      <c r="W338">
        <v>29.75</v>
      </c>
      <c r="X338">
        <v>0</v>
      </c>
      <c r="Y338">
        <v>18.7</v>
      </c>
      <c r="Z338">
        <v>4</v>
      </c>
      <c r="AA338">
        <v>60</v>
      </c>
      <c r="AB338" t="s">
        <v>103</v>
      </c>
      <c r="AD338" t="s">
        <v>103</v>
      </c>
      <c r="AE338" t="s">
        <v>103</v>
      </c>
      <c r="AF338" t="s">
        <v>104</v>
      </c>
      <c r="AG338" t="s">
        <v>105</v>
      </c>
      <c r="AH338">
        <v>31</v>
      </c>
      <c r="AI338">
        <v>31</v>
      </c>
      <c r="AJ338">
        <v>23</v>
      </c>
      <c r="AK338">
        <v>24</v>
      </c>
      <c r="AL338">
        <v>0</v>
      </c>
      <c r="AM338">
        <v>0</v>
      </c>
      <c r="AN338">
        <v>0</v>
      </c>
      <c r="AO338">
        <v>0</v>
      </c>
      <c r="AP338" t="s">
        <v>516</v>
      </c>
      <c r="AQ338" t="s">
        <v>107</v>
      </c>
      <c r="AR338" t="s">
        <v>108</v>
      </c>
      <c r="AS338" t="s">
        <v>109</v>
      </c>
      <c r="AT338" t="s">
        <v>110</v>
      </c>
      <c r="AU338" t="s">
        <v>104</v>
      </c>
      <c r="AX338" t="s">
        <v>104</v>
      </c>
      <c r="AY338">
        <v>0</v>
      </c>
      <c r="AZ338">
        <v>0</v>
      </c>
      <c r="BA338">
        <v>4.75</v>
      </c>
      <c r="BC338">
        <v>0</v>
      </c>
      <c r="BD338">
        <v>0</v>
      </c>
      <c r="BE338" t="s">
        <v>392</v>
      </c>
      <c r="BI338" t="s">
        <v>112</v>
      </c>
      <c r="BJ338" t="s">
        <v>111</v>
      </c>
      <c r="BK338" t="s">
        <v>113</v>
      </c>
      <c r="BL338" t="str">
        <f>"https://www.hvlgroup.com/Products/Specs/"&amp;"H160804-AGB"</f>
        <v>https://www.hvlgroup.com/Products/Specs/H160804-AGB</v>
      </c>
      <c r="BM338" t="s">
        <v>873</v>
      </c>
      <c r="BN338" t="str">
        <f>"https://www.hvlgroup.com/Product/"&amp;"H160804-AGB"</f>
        <v>https://www.hvlgroup.com/Product/H160804-AGB</v>
      </c>
      <c r="BO338" t="s">
        <v>104</v>
      </c>
      <c r="BP338" t="s">
        <v>104</v>
      </c>
      <c r="BQ338" t="s">
        <v>176</v>
      </c>
      <c r="BR338" t="s">
        <v>116</v>
      </c>
      <c r="BS338" t="s">
        <v>874</v>
      </c>
      <c r="BT338">
        <v>10.63</v>
      </c>
      <c r="BV338" s="1">
        <v>42887</v>
      </c>
      <c r="BW338">
        <v>72</v>
      </c>
      <c r="BX338">
        <v>31.5</v>
      </c>
      <c r="BY338" t="s">
        <v>104</v>
      </c>
      <c r="BZ338">
        <v>0</v>
      </c>
      <c r="CA338">
        <v>0</v>
      </c>
      <c r="CB338">
        <v>0</v>
      </c>
      <c r="CC338">
        <v>0</v>
      </c>
      <c r="CD338">
        <v>1</v>
      </c>
      <c r="CE338">
        <v>25</v>
      </c>
      <c r="CF338" t="s">
        <v>90</v>
      </c>
      <c r="CI338" t="s">
        <v>111</v>
      </c>
      <c r="CJ338" t="s">
        <v>118</v>
      </c>
      <c r="CK338" t="s">
        <v>111</v>
      </c>
      <c r="CL338" t="s">
        <v>119</v>
      </c>
      <c r="CM338" t="s">
        <v>111</v>
      </c>
    </row>
    <row r="339" spans="1:91" x14ac:dyDescent="0.25">
      <c r="A339" t="s">
        <v>89</v>
      </c>
      <c r="B339" t="s">
        <v>90</v>
      </c>
      <c r="C339" t="s">
        <v>875</v>
      </c>
      <c r="D339" t="s">
        <v>871</v>
      </c>
      <c r="E339" s="4">
        <v>806134836696</v>
      </c>
      <c r="F339" t="s">
        <v>872</v>
      </c>
      <c r="G339" s="4">
        <v>461</v>
      </c>
      <c r="H339" s="4">
        <v>922</v>
      </c>
      <c r="I339" t="s">
        <v>391</v>
      </c>
      <c r="J339" t="s">
        <v>866</v>
      </c>
      <c r="K339" t="s">
        <v>96</v>
      </c>
      <c r="L339" t="s">
        <v>97</v>
      </c>
      <c r="M339" t="s">
        <v>98</v>
      </c>
      <c r="N339" t="s">
        <v>124</v>
      </c>
      <c r="O339" t="s">
        <v>100</v>
      </c>
      <c r="P339" t="s">
        <v>101</v>
      </c>
      <c r="Q339" t="s">
        <v>102</v>
      </c>
      <c r="R339">
        <v>0</v>
      </c>
      <c r="S339">
        <v>0</v>
      </c>
      <c r="T339">
        <v>27.5</v>
      </c>
      <c r="U339">
        <v>31.5</v>
      </c>
      <c r="V339">
        <v>72</v>
      </c>
      <c r="W339">
        <v>29.75</v>
      </c>
      <c r="X339">
        <v>0</v>
      </c>
      <c r="Y339">
        <v>18.7</v>
      </c>
      <c r="Z339">
        <v>4</v>
      </c>
      <c r="AA339">
        <v>60</v>
      </c>
      <c r="AB339" t="s">
        <v>103</v>
      </c>
      <c r="AD339" t="s">
        <v>103</v>
      </c>
      <c r="AE339" t="s">
        <v>103</v>
      </c>
      <c r="AF339" t="s">
        <v>104</v>
      </c>
      <c r="AG339" t="s">
        <v>105</v>
      </c>
      <c r="AH339">
        <v>31</v>
      </c>
      <c r="AI339">
        <v>31</v>
      </c>
      <c r="AJ339">
        <v>23</v>
      </c>
      <c r="AK339">
        <v>24</v>
      </c>
      <c r="AL339">
        <v>0</v>
      </c>
      <c r="AM339">
        <v>0</v>
      </c>
      <c r="AN339">
        <v>0</v>
      </c>
      <c r="AO339">
        <v>0</v>
      </c>
      <c r="AP339" t="s">
        <v>516</v>
      </c>
      <c r="AQ339" t="s">
        <v>107</v>
      </c>
      <c r="AR339" t="s">
        <v>108</v>
      </c>
      <c r="AS339" t="s">
        <v>109</v>
      </c>
      <c r="AT339" t="s">
        <v>110</v>
      </c>
      <c r="AU339" t="s">
        <v>104</v>
      </c>
      <c r="AX339" t="s">
        <v>104</v>
      </c>
      <c r="AY339">
        <v>0</v>
      </c>
      <c r="AZ339">
        <v>0</v>
      </c>
      <c r="BA339">
        <v>4.75</v>
      </c>
      <c r="BC339">
        <v>0</v>
      </c>
      <c r="BD339">
        <v>0</v>
      </c>
      <c r="BE339" t="s">
        <v>392</v>
      </c>
      <c r="BI339" t="s">
        <v>112</v>
      </c>
      <c r="BJ339" t="s">
        <v>111</v>
      </c>
      <c r="BK339" t="s">
        <v>125</v>
      </c>
      <c r="BL339" t="str">
        <f>"https://www.hvlgroup.com/Products/Specs/"&amp;"H160804-PN"</f>
        <v>https://www.hvlgroup.com/Products/Specs/H160804-PN</v>
      </c>
      <c r="BM339" t="s">
        <v>873</v>
      </c>
      <c r="BN339" t="str">
        <f>"https://www.hvlgroup.com/Product/"&amp;"H160804-PN"</f>
        <v>https://www.hvlgroup.com/Product/H160804-PN</v>
      </c>
      <c r="BO339" t="s">
        <v>104</v>
      </c>
      <c r="BP339" t="s">
        <v>104</v>
      </c>
      <c r="BQ339" t="s">
        <v>176</v>
      </c>
      <c r="BR339" t="s">
        <v>116</v>
      </c>
      <c r="BS339" t="s">
        <v>874</v>
      </c>
      <c r="BT339">
        <v>10.63</v>
      </c>
      <c r="BV339" s="1">
        <v>42887</v>
      </c>
      <c r="BW339">
        <v>72</v>
      </c>
      <c r="BX339">
        <v>31.5</v>
      </c>
      <c r="BY339" t="s">
        <v>104</v>
      </c>
      <c r="BZ339">
        <v>0</v>
      </c>
      <c r="CA339">
        <v>0</v>
      </c>
      <c r="CB339">
        <v>0</v>
      </c>
      <c r="CC339">
        <v>0</v>
      </c>
      <c r="CD339">
        <v>1</v>
      </c>
      <c r="CE339">
        <v>25</v>
      </c>
      <c r="CF339" t="s">
        <v>90</v>
      </c>
      <c r="CI339" t="s">
        <v>111</v>
      </c>
      <c r="CJ339" t="s">
        <v>118</v>
      </c>
      <c r="CK339" t="s">
        <v>111</v>
      </c>
      <c r="CL339" t="s">
        <v>119</v>
      </c>
      <c r="CM339" t="s">
        <v>111</v>
      </c>
    </row>
    <row r="340" spans="1:91" x14ac:dyDescent="0.25">
      <c r="A340" t="s">
        <v>89</v>
      </c>
      <c r="B340" t="s">
        <v>90</v>
      </c>
      <c r="C340" t="s">
        <v>876</v>
      </c>
      <c r="D340" t="s">
        <v>871</v>
      </c>
      <c r="E340" s="4">
        <v>806134836702</v>
      </c>
      <c r="F340" t="s">
        <v>872</v>
      </c>
      <c r="G340" s="4">
        <v>461</v>
      </c>
      <c r="H340" s="4">
        <v>922</v>
      </c>
      <c r="I340" t="s">
        <v>391</v>
      </c>
      <c r="J340" t="s">
        <v>866</v>
      </c>
      <c r="K340" t="s">
        <v>96</v>
      </c>
      <c r="L340" t="s">
        <v>97</v>
      </c>
      <c r="M340" t="s">
        <v>98</v>
      </c>
      <c r="N340" t="s">
        <v>151</v>
      </c>
      <c r="O340" t="s">
        <v>100</v>
      </c>
      <c r="P340" t="s">
        <v>101</v>
      </c>
      <c r="Q340" t="s">
        <v>102</v>
      </c>
      <c r="R340">
        <v>0</v>
      </c>
      <c r="S340">
        <v>0</v>
      </c>
      <c r="T340">
        <v>27.5</v>
      </c>
      <c r="U340">
        <v>31.5</v>
      </c>
      <c r="V340">
        <v>72</v>
      </c>
      <c r="W340">
        <v>29.75</v>
      </c>
      <c r="X340">
        <v>0</v>
      </c>
      <c r="Y340">
        <v>18.7</v>
      </c>
      <c r="Z340">
        <v>4</v>
      </c>
      <c r="AA340">
        <v>60</v>
      </c>
      <c r="AB340" t="s">
        <v>103</v>
      </c>
      <c r="AD340" t="s">
        <v>103</v>
      </c>
      <c r="AE340" t="s">
        <v>103</v>
      </c>
      <c r="AF340" t="s">
        <v>104</v>
      </c>
      <c r="AG340" t="s">
        <v>105</v>
      </c>
      <c r="AH340">
        <v>31</v>
      </c>
      <c r="AI340">
        <v>31</v>
      </c>
      <c r="AJ340">
        <v>23</v>
      </c>
      <c r="AK340">
        <v>24</v>
      </c>
      <c r="AL340">
        <v>0</v>
      </c>
      <c r="AM340">
        <v>0</v>
      </c>
      <c r="AN340">
        <v>0</v>
      </c>
      <c r="AO340">
        <v>0</v>
      </c>
      <c r="AP340" t="s">
        <v>516</v>
      </c>
      <c r="AQ340" t="s">
        <v>107</v>
      </c>
      <c r="AR340" t="s">
        <v>108</v>
      </c>
      <c r="AS340" t="s">
        <v>109</v>
      </c>
      <c r="AT340" t="s">
        <v>110</v>
      </c>
      <c r="AU340" t="s">
        <v>104</v>
      </c>
      <c r="AX340" t="s">
        <v>104</v>
      </c>
      <c r="AY340">
        <v>0</v>
      </c>
      <c r="AZ340">
        <v>0</v>
      </c>
      <c r="BA340">
        <v>4.75</v>
      </c>
      <c r="BC340">
        <v>0</v>
      </c>
      <c r="BD340">
        <v>0</v>
      </c>
      <c r="BE340" t="s">
        <v>392</v>
      </c>
      <c r="BI340" t="s">
        <v>112</v>
      </c>
      <c r="BJ340" t="s">
        <v>111</v>
      </c>
      <c r="BK340" t="s">
        <v>152</v>
      </c>
      <c r="BL340" t="str">
        <f>"https://www.hvlgroup.com/Products/Specs/"&amp;"H160804-POC"</f>
        <v>https://www.hvlgroup.com/Products/Specs/H160804-POC</v>
      </c>
      <c r="BM340" t="s">
        <v>873</v>
      </c>
      <c r="BN340" t="str">
        <f>"https://www.hvlgroup.com/Product/"&amp;"H160804-POC"</f>
        <v>https://www.hvlgroup.com/Product/H160804-POC</v>
      </c>
      <c r="BO340" t="s">
        <v>104</v>
      </c>
      <c r="BP340" t="s">
        <v>104</v>
      </c>
      <c r="BQ340" t="s">
        <v>176</v>
      </c>
      <c r="BR340" t="s">
        <v>116</v>
      </c>
      <c r="BS340" t="s">
        <v>874</v>
      </c>
      <c r="BT340">
        <v>10.63</v>
      </c>
      <c r="BV340" s="1">
        <v>42887</v>
      </c>
      <c r="BW340">
        <v>72</v>
      </c>
      <c r="BX340">
        <v>31.5</v>
      </c>
      <c r="BY340" t="s">
        <v>104</v>
      </c>
      <c r="BZ340">
        <v>0</v>
      </c>
      <c r="CA340">
        <v>0</v>
      </c>
      <c r="CB340">
        <v>0</v>
      </c>
      <c r="CC340">
        <v>0</v>
      </c>
      <c r="CD340">
        <v>1</v>
      </c>
      <c r="CE340">
        <v>25</v>
      </c>
      <c r="CF340" t="s">
        <v>90</v>
      </c>
      <c r="CI340" t="s">
        <v>111</v>
      </c>
      <c r="CJ340" t="s">
        <v>118</v>
      </c>
      <c r="CK340" t="s">
        <v>111</v>
      </c>
      <c r="CL340" t="s">
        <v>119</v>
      </c>
      <c r="CM340" t="s">
        <v>111</v>
      </c>
    </row>
    <row r="341" spans="1:91" x14ac:dyDescent="0.25">
      <c r="A341" t="s">
        <v>89</v>
      </c>
      <c r="B341" t="s">
        <v>90</v>
      </c>
      <c r="C341" t="s">
        <v>877</v>
      </c>
      <c r="D341" t="s">
        <v>878</v>
      </c>
      <c r="E341" s="4">
        <v>806134837570</v>
      </c>
      <c r="F341" t="s">
        <v>93</v>
      </c>
      <c r="G341" s="4">
        <v>80</v>
      </c>
      <c r="H341" s="4">
        <v>160</v>
      </c>
      <c r="I341" t="s">
        <v>94</v>
      </c>
      <c r="J341" t="s">
        <v>879</v>
      </c>
      <c r="K341" t="s">
        <v>96</v>
      </c>
      <c r="L341" t="s">
        <v>97</v>
      </c>
      <c r="M341" t="s">
        <v>98</v>
      </c>
      <c r="N341" t="s">
        <v>99</v>
      </c>
      <c r="O341" t="s">
        <v>100</v>
      </c>
      <c r="R341">
        <v>0</v>
      </c>
      <c r="S341">
        <v>4.75</v>
      </c>
      <c r="T341">
        <v>9.75</v>
      </c>
      <c r="U341">
        <v>0</v>
      </c>
      <c r="V341">
        <v>0</v>
      </c>
      <c r="W341">
        <v>0</v>
      </c>
      <c r="X341">
        <v>3.75</v>
      </c>
      <c r="Y341">
        <v>4</v>
      </c>
      <c r="Z341">
        <v>1</v>
      </c>
      <c r="AA341">
        <v>4</v>
      </c>
      <c r="AB341" t="s">
        <v>144</v>
      </c>
      <c r="AD341" t="s">
        <v>144</v>
      </c>
      <c r="AE341" t="s">
        <v>144</v>
      </c>
      <c r="AF341" t="s">
        <v>111</v>
      </c>
      <c r="AG341" t="s">
        <v>105</v>
      </c>
      <c r="AH341">
        <v>13</v>
      </c>
      <c r="AI341">
        <v>7</v>
      </c>
      <c r="AJ341">
        <v>7</v>
      </c>
      <c r="AK341">
        <v>6</v>
      </c>
      <c r="AL341">
        <v>0</v>
      </c>
      <c r="AM341">
        <v>0</v>
      </c>
      <c r="AN341">
        <v>0</v>
      </c>
      <c r="AO341">
        <v>0</v>
      </c>
      <c r="AP341" t="s">
        <v>106</v>
      </c>
      <c r="AQ341" t="s">
        <v>107</v>
      </c>
      <c r="AR341" t="s">
        <v>108</v>
      </c>
      <c r="AS341" t="s">
        <v>109</v>
      </c>
      <c r="AT341" t="s">
        <v>110</v>
      </c>
      <c r="AU341" t="s">
        <v>111</v>
      </c>
      <c r="AV341" t="s">
        <v>112</v>
      </c>
      <c r="AW341" t="s">
        <v>112</v>
      </c>
      <c r="AX341" t="s">
        <v>111</v>
      </c>
      <c r="AY341">
        <v>0</v>
      </c>
      <c r="AZ341">
        <v>0</v>
      </c>
      <c r="BA341">
        <v>4.75</v>
      </c>
      <c r="BC341">
        <v>0</v>
      </c>
      <c r="BD341">
        <v>11</v>
      </c>
      <c r="BI341" t="s">
        <v>145</v>
      </c>
      <c r="BJ341" t="s">
        <v>111</v>
      </c>
      <c r="BK341" t="s">
        <v>113</v>
      </c>
      <c r="BL341" t="str">
        <f>"https://www.hvlgroup.com/Products/Specs/"&amp;"H161101-AGB"</f>
        <v>https://www.hvlgroup.com/Products/Specs/H161101-AGB</v>
      </c>
      <c r="BM341" t="s">
        <v>880</v>
      </c>
      <c r="BN341" t="str">
        <f>"https://www.hvlgroup.com/Product/"&amp;"H161101-AGB"</f>
        <v>https://www.hvlgroup.com/Product/H161101-AGB</v>
      </c>
      <c r="BO341" t="s">
        <v>104</v>
      </c>
      <c r="BP341" t="s">
        <v>104</v>
      </c>
      <c r="BR341" t="s">
        <v>116</v>
      </c>
      <c r="BS341" t="s">
        <v>116</v>
      </c>
      <c r="BT341">
        <v>0</v>
      </c>
      <c r="BV341" s="1">
        <v>42887</v>
      </c>
      <c r="BW341">
        <v>0</v>
      </c>
      <c r="BX341">
        <v>0</v>
      </c>
      <c r="BY341" t="s">
        <v>104</v>
      </c>
      <c r="BZ341">
        <v>0</v>
      </c>
      <c r="CA341">
        <v>0</v>
      </c>
      <c r="CB341">
        <v>0</v>
      </c>
      <c r="CC341">
        <v>0</v>
      </c>
      <c r="CD341">
        <v>1</v>
      </c>
      <c r="CE341">
        <v>94</v>
      </c>
      <c r="CF341" t="s">
        <v>90</v>
      </c>
      <c r="CI341" t="s">
        <v>111</v>
      </c>
      <c r="CJ341" t="s">
        <v>118</v>
      </c>
      <c r="CK341" t="s">
        <v>111</v>
      </c>
      <c r="CL341" t="s">
        <v>119</v>
      </c>
      <c r="CM341" t="s">
        <v>104</v>
      </c>
    </row>
    <row r="342" spans="1:91" x14ac:dyDescent="0.25">
      <c r="A342" t="s">
        <v>89</v>
      </c>
      <c r="B342" t="s">
        <v>90</v>
      </c>
      <c r="C342" t="s">
        <v>881</v>
      </c>
      <c r="D342" t="s">
        <v>878</v>
      </c>
      <c r="E342" s="4">
        <v>806134837587</v>
      </c>
      <c r="F342" t="s">
        <v>93</v>
      </c>
      <c r="G342" s="4">
        <v>80</v>
      </c>
      <c r="H342" s="4">
        <v>160</v>
      </c>
      <c r="I342" t="s">
        <v>94</v>
      </c>
      <c r="J342" t="s">
        <v>879</v>
      </c>
      <c r="K342" t="s">
        <v>96</v>
      </c>
      <c r="L342" t="s">
        <v>97</v>
      </c>
      <c r="M342" t="s">
        <v>98</v>
      </c>
      <c r="N342" t="s">
        <v>121</v>
      </c>
      <c r="O342" t="s">
        <v>100</v>
      </c>
      <c r="R342">
        <v>0</v>
      </c>
      <c r="S342">
        <v>4.75</v>
      </c>
      <c r="T342">
        <v>9.75</v>
      </c>
      <c r="U342">
        <v>0</v>
      </c>
      <c r="V342">
        <v>0</v>
      </c>
      <c r="W342">
        <v>0</v>
      </c>
      <c r="X342">
        <v>3.75</v>
      </c>
      <c r="Y342">
        <v>4</v>
      </c>
      <c r="Z342">
        <v>1</v>
      </c>
      <c r="AA342">
        <v>4</v>
      </c>
      <c r="AB342" t="s">
        <v>144</v>
      </c>
      <c r="AD342" t="s">
        <v>144</v>
      </c>
      <c r="AE342" t="s">
        <v>144</v>
      </c>
      <c r="AF342" t="s">
        <v>111</v>
      </c>
      <c r="AG342" t="s">
        <v>105</v>
      </c>
      <c r="AH342">
        <v>13</v>
      </c>
      <c r="AI342">
        <v>7</v>
      </c>
      <c r="AJ342">
        <v>7</v>
      </c>
      <c r="AK342">
        <v>6</v>
      </c>
      <c r="AL342">
        <v>0</v>
      </c>
      <c r="AM342">
        <v>0</v>
      </c>
      <c r="AN342">
        <v>0</v>
      </c>
      <c r="AO342">
        <v>0</v>
      </c>
      <c r="AP342" t="s">
        <v>106</v>
      </c>
      <c r="AQ342" t="s">
        <v>107</v>
      </c>
      <c r="AR342" t="s">
        <v>108</v>
      </c>
      <c r="AS342" t="s">
        <v>109</v>
      </c>
      <c r="AT342" t="s">
        <v>110</v>
      </c>
      <c r="AU342" t="s">
        <v>111</v>
      </c>
      <c r="AV342" t="s">
        <v>112</v>
      </c>
      <c r="AW342" t="s">
        <v>112</v>
      </c>
      <c r="AX342" t="s">
        <v>111</v>
      </c>
      <c r="AY342">
        <v>0</v>
      </c>
      <c r="AZ342">
        <v>0</v>
      </c>
      <c r="BA342">
        <v>4.75</v>
      </c>
      <c r="BC342">
        <v>0</v>
      </c>
      <c r="BD342">
        <v>11</v>
      </c>
      <c r="BI342" t="s">
        <v>145</v>
      </c>
      <c r="BJ342" t="s">
        <v>111</v>
      </c>
      <c r="BK342" t="s">
        <v>122</v>
      </c>
      <c r="BL342" t="str">
        <f>"https://www.hvlgroup.com/Products/Specs/"&amp;"H161101-OB"</f>
        <v>https://www.hvlgroup.com/Products/Specs/H161101-OB</v>
      </c>
      <c r="BM342" t="s">
        <v>880</v>
      </c>
      <c r="BN342" t="str">
        <f>"https://www.hvlgroup.com/Product/"&amp;"H161101-OB"</f>
        <v>https://www.hvlgroup.com/Product/H161101-OB</v>
      </c>
      <c r="BO342" t="s">
        <v>104</v>
      </c>
      <c r="BP342" t="s">
        <v>104</v>
      </c>
      <c r="BR342" t="s">
        <v>116</v>
      </c>
      <c r="BS342" t="s">
        <v>116</v>
      </c>
      <c r="BT342">
        <v>0</v>
      </c>
      <c r="BV342" s="1">
        <v>42887</v>
      </c>
      <c r="BW342">
        <v>0</v>
      </c>
      <c r="BX342">
        <v>0</v>
      </c>
      <c r="BY342" t="s">
        <v>104</v>
      </c>
      <c r="BZ342">
        <v>0</v>
      </c>
      <c r="CA342">
        <v>0</v>
      </c>
      <c r="CB342">
        <v>0</v>
      </c>
      <c r="CC342">
        <v>0</v>
      </c>
      <c r="CD342">
        <v>1</v>
      </c>
      <c r="CE342">
        <v>94</v>
      </c>
      <c r="CF342" t="s">
        <v>90</v>
      </c>
      <c r="CI342" t="s">
        <v>111</v>
      </c>
      <c r="CJ342" t="s">
        <v>118</v>
      </c>
      <c r="CK342" t="s">
        <v>111</v>
      </c>
      <c r="CL342" t="s">
        <v>119</v>
      </c>
      <c r="CM342" t="s">
        <v>104</v>
      </c>
    </row>
    <row r="343" spans="1:91" x14ac:dyDescent="0.25">
      <c r="A343" t="s">
        <v>89</v>
      </c>
      <c r="B343" t="s">
        <v>90</v>
      </c>
      <c r="C343" t="s">
        <v>882</v>
      </c>
      <c r="D343" t="s">
        <v>878</v>
      </c>
      <c r="E343" s="4">
        <v>806134837594</v>
      </c>
      <c r="F343" t="s">
        <v>93</v>
      </c>
      <c r="G343" s="4">
        <v>80</v>
      </c>
      <c r="H343" s="4">
        <v>160</v>
      </c>
      <c r="I343" t="s">
        <v>94</v>
      </c>
      <c r="J343" t="s">
        <v>879</v>
      </c>
      <c r="K343" t="s">
        <v>96</v>
      </c>
      <c r="L343" t="s">
        <v>97</v>
      </c>
      <c r="M343" t="s">
        <v>98</v>
      </c>
      <c r="N343" t="s">
        <v>124</v>
      </c>
      <c r="O343" t="s">
        <v>100</v>
      </c>
      <c r="R343">
        <v>0</v>
      </c>
      <c r="S343">
        <v>4.75</v>
      </c>
      <c r="T343">
        <v>9.75</v>
      </c>
      <c r="U343">
        <v>0</v>
      </c>
      <c r="V343">
        <v>0</v>
      </c>
      <c r="W343">
        <v>0</v>
      </c>
      <c r="X343">
        <v>3.75</v>
      </c>
      <c r="Y343">
        <v>4</v>
      </c>
      <c r="Z343">
        <v>1</v>
      </c>
      <c r="AA343">
        <v>4</v>
      </c>
      <c r="AB343" t="s">
        <v>144</v>
      </c>
      <c r="AD343" t="s">
        <v>144</v>
      </c>
      <c r="AE343" t="s">
        <v>144</v>
      </c>
      <c r="AF343" t="s">
        <v>111</v>
      </c>
      <c r="AG343" t="s">
        <v>105</v>
      </c>
      <c r="AH343">
        <v>13</v>
      </c>
      <c r="AI343">
        <v>7</v>
      </c>
      <c r="AJ343">
        <v>7</v>
      </c>
      <c r="AK343">
        <v>6</v>
      </c>
      <c r="AL343">
        <v>0</v>
      </c>
      <c r="AM343">
        <v>0</v>
      </c>
      <c r="AN343">
        <v>0</v>
      </c>
      <c r="AO343">
        <v>0</v>
      </c>
      <c r="AP343" t="s">
        <v>106</v>
      </c>
      <c r="AQ343" t="s">
        <v>107</v>
      </c>
      <c r="AR343" t="s">
        <v>108</v>
      </c>
      <c r="AS343" t="s">
        <v>109</v>
      </c>
      <c r="AT343" t="s">
        <v>110</v>
      </c>
      <c r="AU343" t="s">
        <v>111</v>
      </c>
      <c r="AV343" t="s">
        <v>112</v>
      </c>
      <c r="AW343" t="s">
        <v>112</v>
      </c>
      <c r="AX343" t="s">
        <v>111</v>
      </c>
      <c r="AY343">
        <v>0</v>
      </c>
      <c r="AZ343">
        <v>0</v>
      </c>
      <c r="BA343">
        <v>4.75</v>
      </c>
      <c r="BC343">
        <v>0</v>
      </c>
      <c r="BD343">
        <v>11</v>
      </c>
      <c r="BI343" t="s">
        <v>145</v>
      </c>
      <c r="BJ343" t="s">
        <v>111</v>
      </c>
      <c r="BK343" t="s">
        <v>125</v>
      </c>
      <c r="BL343" t="str">
        <f>"https://www.hvlgroup.com/Products/Specs/"&amp;"H161101-PN"</f>
        <v>https://www.hvlgroup.com/Products/Specs/H161101-PN</v>
      </c>
      <c r="BM343" t="s">
        <v>880</v>
      </c>
      <c r="BN343" t="str">
        <f>"https://www.hvlgroup.com/Product/"&amp;"H161101-PN"</f>
        <v>https://www.hvlgroup.com/Product/H161101-PN</v>
      </c>
      <c r="BO343" t="s">
        <v>104</v>
      </c>
      <c r="BP343" t="s">
        <v>104</v>
      </c>
      <c r="BR343" t="s">
        <v>116</v>
      </c>
      <c r="BS343" t="s">
        <v>116</v>
      </c>
      <c r="BT343">
        <v>0</v>
      </c>
      <c r="BV343" s="1">
        <v>42887</v>
      </c>
      <c r="BW343">
        <v>0</v>
      </c>
      <c r="BX343">
        <v>0</v>
      </c>
      <c r="BY343" t="s">
        <v>104</v>
      </c>
      <c r="BZ343">
        <v>0</v>
      </c>
      <c r="CA343">
        <v>0</v>
      </c>
      <c r="CB343">
        <v>0</v>
      </c>
      <c r="CC343">
        <v>0</v>
      </c>
      <c r="CD343">
        <v>1</v>
      </c>
      <c r="CE343">
        <v>94</v>
      </c>
      <c r="CF343" t="s">
        <v>90</v>
      </c>
      <c r="CI343" t="s">
        <v>111</v>
      </c>
      <c r="CJ343" t="s">
        <v>118</v>
      </c>
      <c r="CK343" t="s">
        <v>111</v>
      </c>
      <c r="CL343" t="s">
        <v>119</v>
      </c>
      <c r="CM343" t="s">
        <v>104</v>
      </c>
    </row>
    <row r="344" spans="1:91" x14ac:dyDescent="0.25">
      <c r="A344" t="s">
        <v>89</v>
      </c>
      <c r="B344" t="s">
        <v>90</v>
      </c>
      <c r="C344" t="s">
        <v>883</v>
      </c>
      <c r="D344" t="s">
        <v>884</v>
      </c>
      <c r="E344" s="4">
        <v>806134838621</v>
      </c>
      <c r="F344" t="s">
        <v>93</v>
      </c>
      <c r="G344" s="4">
        <v>108</v>
      </c>
      <c r="H344" s="4">
        <v>216</v>
      </c>
      <c r="I344" t="s">
        <v>94</v>
      </c>
      <c r="J344" t="s">
        <v>885</v>
      </c>
      <c r="K344" t="s">
        <v>96</v>
      </c>
      <c r="L344" t="s">
        <v>97</v>
      </c>
      <c r="M344" t="s">
        <v>98</v>
      </c>
      <c r="N344" t="s">
        <v>99</v>
      </c>
      <c r="O344" t="s">
        <v>100</v>
      </c>
      <c r="P344" t="s">
        <v>161</v>
      </c>
      <c r="Q344" t="s">
        <v>162</v>
      </c>
      <c r="R344">
        <v>0</v>
      </c>
      <c r="S344">
        <v>8.75</v>
      </c>
      <c r="T344">
        <v>15.25</v>
      </c>
      <c r="U344">
        <v>0</v>
      </c>
      <c r="V344">
        <v>0</v>
      </c>
      <c r="W344">
        <v>0</v>
      </c>
      <c r="X344">
        <v>10.5</v>
      </c>
      <c r="Y344">
        <v>5</v>
      </c>
      <c r="Z344">
        <v>1</v>
      </c>
      <c r="AA344">
        <v>60</v>
      </c>
      <c r="AB344" t="s">
        <v>182</v>
      </c>
      <c r="AD344" t="s">
        <v>182</v>
      </c>
      <c r="AE344" t="s">
        <v>182</v>
      </c>
      <c r="AF344" t="s">
        <v>111</v>
      </c>
      <c r="AG344" t="s">
        <v>105</v>
      </c>
      <c r="AH344">
        <v>25</v>
      </c>
      <c r="AI344">
        <v>13</v>
      </c>
      <c r="AJ344">
        <v>14</v>
      </c>
      <c r="AK344">
        <v>7</v>
      </c>
      <c r="AL344">
        <v>0</v>
      </c>
      <c r="AM344">
        <v>0</v>
      </c>
      <c r="AN344">
        <v>0</v>
      </c>
      <c r="AO344">
        <v>0</v>
      </c>
      <c r="AP344" t="s">
        <v>106</v>
      </c>
      <c r="AQ344" t="s">
        <v>107</v>
      </c>
      <c r="AR344" t="s">
        <v>108</v>
      </c>
      <c r="AS344" t="s">
        <v>109</v>
      </c>
      <c r="AT344" t="s">
        <v>110</v>
      </c>
      <c r="AU344" t="s">
        <v>111</v>
      </c>
      <c r="AV344" t="s">
        <v>112</v>
      </c>
      <c r="AW344" t="s">
        <v>112</v>
      </c>
      <c r="AX344" t="s">
        <v>104</v>
      </c>
      <c r="AY344">
        <v>0</v>
      </c>
      <c r="AZ344">
        <v>0</v>
      </c>
      <c r="BA344">
        <v>4.75</v>
      </c>
      <c r="BC344">
        <v>0</v>
      </c>
      <c r="BD344">
        <v>9</v>
      </c>
      <c r="BI344" t="s">
        <v>112</v>
      </c>
      <c r="BJ344" t="s">
        <v>111</v>
      </c>
      <c r="BK344" t="s">
        <v>113</v>
      </c>
      <c r="BL344" t="str">
        <f>"https://www.hvlgroup.com/Products/Specs/"&amp;"H162101-AGB"</f>
        <v>https://www.hvlgroup.com/Products/Specs/H162101-AGB</v>
      </c>
      <c r="BM344" t="s">
        <v>886</v>
      </c>
      <c r="BN344" t="str">
        <f>"https://www.hvlgroup.com/Product/"&amp;"H162101-AGB"</f>
        <v>https://www.hvlgroup.com/Product/H162101-AGB</v>
      </c>
      <c r="BO344" t="s">
        <v>104</v>
      </c>
      <c r="BP344" t="s">
        <v>104</v>
      </c>
      <c r="BQ344" t="s">
        <v>828</v>
      </c>
      <c r="BR344" t="s">
        <v>116</v>
      </c>
      <c r="BS344" t="s">
        <v>769</v>
      </c>
      <c r="BT344">
        <v>8</v>
      </c>
      <c r="BV344" s="1">
        <v>42887</v>
      </c>
      <c r="BW344">
        <v>0</v>
      </c>
      <c r="BX344">
        <v>0</v>
      </c>
      <c r="BY344" t="s">
        <v>104</v>
      </c>
      <c r="BZ344">
        <v>0</v>
      </c>
      <c r="CA344">
        <v>0</v>
      </c>
      <c r="CB344">
        <v>0</v>
      </c>
      <c r="CC344">
        <v>0</v>
      </c>
      <c r="CD344">
        <v>1</v>
      </c>
      <c r="CE344">
        <v>105</v>
      </c>
      <c r="CF344" t="s">
        <v>90</v>
      </c>
      <c r="CI344" t="s">
        <v>111</v>
      </c>
      <c r="CJ344" t="s">
        <v>118</v>
      </c>
      <c r="CK344" t="s">
        <v>111</v>
      </c>
      <c r="CL344" t="s">
        <v>119</v>
      </c>
      <c r="CM344" t="s">
        <v>104</v>
      </c>
    </row>
    <row r="345" spans="1:91" x14ac:dyDescent="0.25">
      <c r="A345" t="s">
        <v>89</v>
      </c>
      <c r="B345" t="s">
        <v>90</v>
      </c>
      <c r="C345" t="s">
        <v>887</v>
      </c>
      <c r="D345" t="s">
        <v>884</v>
      </c>
      <c r="E345" s="4">
        <v>806134838638</v>
      </c>
      <c r="F345" t="s">
        <v>93</v>
      </c>
      <c r="G345" s="4">
        <v>108</v>
      </c>
      <c r="H345" s="4">
        <v>216</v>
      </c>
      <c r="I345" t="s">
        <v>94</v>
      </c>
      <c r="J345" t="s">
        <v>885</v>
      </c>
      <c r="K345" t="s">
        <v>96</v>
      </c>
      <c r="L345" t="s">
        <v>97</v>
      </c>
      <c r="M345" t="s">
        <v>98</v>
      </c>
      <c r="N345" t="s">
        <v>124</v>
      </c>
      <c r="O345" t="s">
        <v>100</v>
      </c>
      <c r="P345" t="s">
        <v>161</v>
      </c>
      <c r="Q345" t="s">
        <v>162</v>
      </c>
      <c r="R345">
        <v>0</v>
      </c>
      <c r="S345">
        <v>8.75</v>
      </c>
      <c r="T345">
        <v>15.25</v>
      </c>
      <c r="U345">
        <v>0</v>
      </c>
      <c r="V345">
        <v>0</v>
      </c>
      <c r="W345">
        <v>0</v>
      </c>
      <c r="X345">
        <v>10.5</v>
      </c>
      <c r="Y345">
        <v>5</v>
      </c>
      <c r="Z345">
        <v>1</v>
      </c>
      <c r="AA345">
        <v>60</v>
      </c>
      <c r="AB345" t="s">
        <v>182</v>
      </c>
      <c r="AD345" t="s">
        <v>182</v>
      </c>
      <c r="AE345" t="s">
        <v>182</v>
      </c>
      <c r="AF345" t="s">
        <v>111</v>
      </c>
      <c r="AG345" t="s">
        <v>105</v>
      </c>
      <c r="AH345">
        <v>24</v>
      </c>
      <c r="AI345">
        <v>13</v>
      </c>
      <c r="AJ345">
        <v>13</v>
      </c>
      <c r="AK345">
        <v>7</v>
      </c>
      <c r="AL345">
        <v>0</v>
      </c>
      <c r="AM345">
        <v>0</v>
      </c>
      <c r="AN345">
        <v>0</v>
      </c>
      <c r="AO345">
        <v>0</v>
      </c>
      <c r="AP345" t="s">
        <v>106</v>
      </c>
      <c r="AQ345" t="s">
        <v>107</v>
      </c>
      <c r="AR345" t="s">
        <v>108</v>
      </c>
      <c r="AS345" t="s">
        <v>109</v>
      </c>
      <c r="AT345" t="s">
        <v>110</v>
      </c>
      <c r="AU345" t="s">
        <v>111</v>
      </c>
      <c r="AV345" t="s">
        <v>112</v>
      </c>
      <c r="AW345" t="s">
        <v>112</v>
      </c>
      <c r="AX345" t="s">
        <v>104</v>
      </c>
      <c r="AY345">
        <v>0</v>
      </c>
      <c r="AZ345">
        <v>0</v>
      </c>
      <c r="BA345">
        <v>4.75</v>
      </c>
      <c r="BC345">
        <v>0</v>
      </c>
      <c r="BD345">
        <v>9</v>
      </c>
      <c r="BI345" t="s">
        <v>112</v>
      </c>
      <c r="BJ345" t="s">
        <v>111</v>
      </c>
      <c r="BK345" t="s">
        <v>125</v>
      </c>
      <c r="BL345" t="str">
        <f>"https://www.hvlgroup.com/Products/Specs/"&amp;"H162101-PN"</f>
        <v>https://www.hvlgroup.com/Products/Specs/H162101-PN</v>
      </c>
      <c r="BM345" t="s">
        <v>886</v>
      </c>
      <c r="BN345" t="str">
        <f>"https://www.hvlgroup.com/Product/"&amp;"H162101-PN"</f>
        <v>https://www.hvlgroup.com/Product/H162101-PN</v>
      </c>
      <c r="BO345" t="s">
        <v>104</v>
      </c>
      <c r="BP345" t="s">
        <v>104</v>
      </c>
      <c r="BQ345" t="s">
        <v>828</v>
      </c>
      <c r="BR345" t="s">
        <v>116</v>
      </c>
      <c r="BS345" t="s">
        <v>769</v>
      </c>
      <c r="BT345">
        <v>8</v>
      </c>
      <c r="BV345" s="1">
        <v>42887</v>
      </c>
      <c r="BW345">
        <v>0</v>
      </c>
      <c r="BX345">
        <v>0</v>
      </c>
      <c r="BY345" t="s">
        <v>104</v>
      </c>
      <c r="BZ345">
        <v>0</v>
      </c>
      <c r="CA345">
        <v>0</v>
      </c>
      <c r="CB345">
        <v>0</v>
      </c>
      <c r="CC345">
        <v>0</v>
      </c>
      <c r="CD345">
        <v>1</v>
      </c>
      <c r="CE345">
        <v>105</v>
      </c>
      <c r="CF345" t="s">
        <v>90</v>
      </c>
      <c r="CI345" t="s">
        <v>111</v>
      </c>
      <c r="CJ345" t="s">
        <v>118</v>
      </c>
      <c r="CK345" t="s">
        <v>111</v>
      </c>
      <c r="CL345" t="s">
        <v>119</v>
      </c>
      <c r="CM345" t="s">
        <v>104</v>
      </c>
    </row>
    <row r="346" spans="1:91" x14ac:dyDescent="0.25">
      <c r="A346" t="s">
        <v>89</v>
      </c>
      <c r="B346" t="s">
        <v>90</v>
      </c>
      <c r="C346" t="s">
        <v>888</v>
      </c>
      <c r="D346" t="s">
        <v>889</v>
      </c>
      <c r="E346" s="4">
        <v>806134838645</v>
      </c>
      <c r="F346" t="s">
        <v>187</v>
      </c>
      <c r="G346" s="4">
        <v>146</v>
      </c>
      <c r="H346" s="4">
        <v>292</v>
      </c>
      <c r="I346" t="s">
        <v>135</v>
      </c>
      <c r="J346" t="s">
        <v>885</v>
      </c>
      <c r="K346" t="s">
        <v>96</v>
      </c>
      <c r="L346" t="s">
        <v>97</v>
      </c>
      <c r="M346" t="s">
        <v>98</v>
      </c>
      <c r="N346" t="s">
        <v>99</v>
      </c>
      <c r="O346" t="s">
        <v>100</v>
      </c>
      <c r="P346" t="s">
        <v>161</v>
      </c>
      <c r="Q346" t="s">
        <v>162</v>
      </c>
      <c r="R346">
        <v>0</v>
      </c>
      <c r="S346">
        <v>0</v>
      </c>
      <c r="T346">
        <v>14.25</v>
      </c>
      <c r="U346">
        <v>17.75</v>
      </c>
      <c r="V346">
        <v>133</v>
      </c>
      <c r="W346">
        <v>12.75</v>
      </c>
      <c r="X346">
        <v>0</v>
      </c>
      <c r="Y346">
        <v>7</v>
      </c>
      <c r="Z346">
        <v>1</v>
      </c>
      <c r="AA346">
        <v>60</v>
      </c>
      <c r="AB346" t="s">
        <v>163</v>
      </c>
      <c r="AD346" t="s">
        <v>163</v>
      </c>
      <c r="AE346" t="s">
        <v>163</v>
      </c>
      <c r="AF346" t="s">
        <v>111</v>
      </c>
      <c r="AG346" t="s">
        <v>105</v>
      </c>
      <c r="AH346">
        <v>20</v>
      </c>
      <c r="AI346">
        <v>16</v>
      </c>
      <c r="AJ346">
        <v>16</v>
      </c>
      <c r="AK346">
        <v>9</v>
      </c>
      <c r="AL346">
        <v>0</v>
      </c>
      <c r="AM346">
        <v>0</v>
      </c>
      <c r="AN346">
        <v>0</v>
      </c>
      <c r="AO346">
        <v>0</v>
      </c>
      <c r="AP346" t="s">
        <v>106</v>
      </c>
      <c r="AQ346" t="s">
        <v>107</v>
      </c>
      <c r="AR346" t="s">
        <v>108</v>
      </c>
      <c r="AS346" t="s">
        <v>109</v>
      </c>
      <c r="AT346" t="s">
        <v>110</v>
      </c>
      <c r="AU346" t="s">
        <v>104</v>
      </c>
      <c r="AX346" t="s">
        <v>104</v>
      </c>
      <c r="AY346">
        <v>0</v>
      </c>
      <c r="AZ346">
        <v>0.5</v>
      </c>
      <c r="BA346">
        <v>4.5</v>
      </c>
      <c r="BC346">
        <v>0</v>
      </c>
      <c r="BD346">
        <v>118</v>
      </c>
      <c r="BE346" t="s">
        <v>136</v>
      </c>
      <c r="BI346" t="s">
        <v>112</v>
      </c>
      <c r="BJ346" t="s">
        <v>111</v>
      </c>
      <c r="BK346" t="s">
        <v>113</v>
      </c>
      <c r="BL346" t="str">
        <f>"https://www.hvlgroup.com/Products/Specs/"&amp;"H162701L-AGB"</f>
        <v>https://www.hvlgroup.com/Products/Specs/H162701L-AGB</v>
      </c>
      <c r="BM346" t="s">
        <v>890</v>
      </c>
      <c r="BN346" t="str">
        <f>"https://www.hvlgroup.com/Product/"&amp;"H162701L-AGB"</f>
        <v>https://www.hvlgroup.com/Product/H162701L-AGB</v>
      </c>
      <c r="BO346" t="s">
        <v>104</v>
      </c>
      <c r="BP346" t="s">
        <v>104</v>
      </c>
      <c r="BQ346" t="s">
        <v>828</v>
      </c>
      <c r="BR346" t="s">
        <v>116</v>
      </c>
      <c r="BS346" t="s">
        <v>891</v>
      </c>
      <c r="BT346">
        <v>10.25</v>
      </c>
      <c r="BV346" s="1">
        <v>42887</v>
      </c>
      <c r="BW346">
        <v>133</v>
      </c>
      <c r="BX346">
        <v>17.75</v>
      </c>
      <c r="BY346" t="s">
        <v>104</v>
      </c>
      <c r="BZ346">
        <v>0</v>
      </c>
      <c r="CA346">
        <v>0</v>
      </c>
      <c r="CB346">
        <v>0</v>
      </c>
      <c r="CC346">
        <v>0</v>
      </c>
      <c r="CD346">
        <v>1</v>
      </c>
      <c r="CE346">
        <v>70</v>
      </c>
      <c r="CF346" t="s">
        <v>90</v>
      </c>
      <c r="CI346" t="s">
        <v>111</v>
      </c>
      <c r="CJ346" t="s">
        <v>118</v>
      </c>
      <c r="CK346" t="s">
        <v>111</v>
      </c>
      <c r="CL346" t="s">
        <v>119</v>
      </c>
      <c r="CM346" t="s">
        <v>104</v>
      </c>
    </row>
    <row r="347" spans="1:91" x14ac:dyDescent="0.25">
      <c r="A347" t="s">
        <v>89</v>
      </c>
      <c r="B347" t="s">
        <v>90</v>
      </c>
      <c r="C347" t="s">
        <v>892</v>
      </c>
      <c r="D347" t="s">
        <v>889</v>
      </c>
      <c r="E347" s="4">
        <v>806134838652</v>
      </c>
      <c r="F347" t="s">
        <v>187</v>
      </c>
      <c r="G347" s="4">
        <v>146</v>
      </c>
      <c r="H347" s="4">
        <v>292</v>
      </c>
      <c r="I347" t="s">
        <v>135</v>
      </c>
      <c r="J347" t="s">
        <v>885</v>
      </c>
      <c r="K347" t="s">
        <v>96</v>
      </c>
      <c r="L347" t="s">
        <v>97</v>
      </c>
      <c r="M347" t="s">
        <v>98</v>
      </c>
      <c r="N347" t="s">
        <v>124</v>
      </c>
      <c r="O347" t="s">
        <v>100</v>
      </c>
      <c r="P347" t="s">
        <v>161</v>
      </c>
      <c r="Q347" t="s">
        <v>162</v>
      </c>
      <c r="R347">
        <v>0</v>
      </c>
      <c r="S347">
        <v>0</v>
      </c>
      <c r="T347">
        <v>14.25</v>
      </c>
      <c r="U347">
        <v>17.75</v>
      </c>
      <c r="V347">
        <v>133</v>
      </c>
      <c r="W347">
        <v>12.75</v>
      </c>
      <c r="X347">
        <v>0</v>
      </c>
      <c r="Y347">
        <v>7</v>
      </c>
      <c r="Z347">
        <v>1</v>
      </c>
      <c r="AA347">
        <v>60</v>
      </c>
      <c r="AB347" t="s">
        <v>163</v>
      </c>
      <c r="AD347" t="s">
        <v>163</v>
      </c>
      <c r="AE347" t="s">
        <v>163</v>
      </c>
      <c r="AF347" t="s">
        <v>111</v>
      </c>
      <c r="AG347" t="s">
        <v>105</v>
      </c>
      <c r="AH347">
        <v>20</v>
      </c>
      <c r="AI347">
        <v>17</v>
      </c>
      <c r="AJ347">
        <v>17</v>
      </c>
      <c r="AK347">
        <v>9</v>
      </c>
      <c r="AL347">
        <v>0</v>
      </c>
      <c r="AM347">
        <v>0</v>
      </c>
      <c r="AN347">
        <v>0</v>
      </c>
      <c r="AO347">
        <v>0</v>
      </c>
      <c r="AP347" t="s">
        <v>106</v>
      </c>
      <c r="AQ347" t="s">
        <v>107</v>
      </c>
      <c r="AR347" t="s">
        <v>108</v>
      </c>
      <c r="AS347" t="s">
        <v>109</v>
      </c>
      <c r="AT347" t="s">
        <v>110</v>
      </c>
      <c r="AU347" t="s">
        <v>104</v>
      </c>
      <c r="AX347" t="s">
        <v>104</v>
      </c>
      <c r="AY347">
        <v>0</v>
      </c>
      <c r="AZ347">
        <v>0.5</v>
      </c>
      <c r="BA347">
        <v>4.5</v>
      </c>
      <c r="BC347">
        <v>0</v>
      </c>
      <c r="BD347">
        <v>118</v>
      </c>
      <c r="BE347" t="s">
        <v>136</v>
      </c>
      <c r="BI347" t="s">
        <v>112</v>
      </c>
      <c r="BJ347" t="s">
        <v>111</v>
      </c>
      <c r="BK347" t="s">
        <v>125</v>
      </c>
      <c r="BL347" t="str">
        <f>"https://www.hvlgroup.com/Products/Specs/"&amp;"H162701L-PN"</f>
        <v>https://www.hvlgroup.com/Products/Specs/H162701L-PN</v>
      </c>
      <c r="BM347" t="s">
        <v>890</v>
      </c>
      <c r="BN347" t="str">
        <f>"https://www.hvlgroup.com/Product/"&amp;"H162701L-PN"</f>
        <v>https://www.hvlgroup.com/Product/H162701L-PN</v>
      </c>
      <c r="BO347" t="s">
        <v>104</v>
      </c>
      <c r="BP347" t="s">
        <v>104</v>
      </c>
      <c r="BQ347" t="s">
        <v>828</v>
      </c>
      <c r="BR347" t="s">
        <v>116</v>
      </c>
      <c r="BS347" t="s">
        <v>891</v>
      </c>
      <c r="BT347">
        <v>10.25</v>
      </c>
      <c r="BV347" s="1">
        <v>42887</v>
      </c>
      <c r="BW347">
        <v>133</v>
      </c>
      <c r="BX347">
        <v>17.75</v>
      </c>
      <c r="BY347" t="s">
        <v>104</v>
      </c>
      <c r="BZ347">
        <v>0</v>
      </c>
      <c r="CA347">
        <v>0</v>
      </c>
      <c r="CB347">
        <v>0</v>
      </c>
      <c r="CC347">
        <v>0</v>
      </c>
      <c r="CD347">
        <v>1</v>
      </c>
      <c r="CE347">
        <v>70</v>
      </c>
      <c r="CF347" t="s">
        <v>90</v>
      </c>
      <c r="CI347" t="s">
        <v>111</v>
      </c>
      <c r="CJ347" t="s">
        <v>118</v>
      </c>
      <c r="CK347" t="s">
        <v>111</v>
      </c>
      <c r="CL347" t="s">
        <v>119</v>
      </c>
      <c r="CM347" t="s">
        <v>104</v>
      </c>
    </row>
    <row r="348" spans="1:91" x14ac:dyDescent="0.25">
      <c r="A348" t="s">
        <v>89</v>
      </c>
      <c r="B348" t="s">
        <v>90</v>
      </c>
      <c r="C348" t="s">
        <v>893</v>
      </c>
      <c r="D348" t="s">
        <v>894</v>
      </c>
      <c r="E348" s="4">
        <v>806134838669</v>
      </c>
      <c r="F348" t="s">
        <v>192</v>
      </c>
      <c r="G348" s="4">
        <v>115</v>
      </c>
      <c r="H348" s="4">
        <v>230</v>
      </c>
      <c r="I348" t="s">
        <v>135</v>
      </c>
      <c r="J348" t="s">
        <v>885</v>
      </c>
      <c r="K348" t="s">
        <v>96</v>
      </c>
      <c r="L348" t="s">
        <v>97</v>
      </c>
      <c r="M348" t="s">
        <v>98</v>
      </c>
      <c r="N348" t="s">
        <v>99</v>
      </c>
      <c r="O348" t="s">
        <v>100</v>
      </c>
      <c r="P348" t="s">
        <v>161</v>
      </c>
      <c r="Q348" t="s">
        <v>162</v>
      </c>
      <c r="R348">
        <v>0</v>
      </c>
      <c r="S348">
        <v>0</v>
      </c>
      <c r="T348">
        <v>10.5</v>
      </c>
      <c r="U348">
        <v>14</v>
      </c>
      <c r="V348">
        <v>130</v>
      </c>
      <c r="W348">
        <v>8.75</v>
      </c>
      <c r="X348">
        <v>0</v>
      </c>
      <c r="Y348">
        <v>4</v>
      </c>
      <c r="Z348">
        <v>1</v>
      </c>
      <c r="AA348">
        <v>60</v>
      </c>
      <c r="AB348" t="s">
        <v>182</v>
      </c>
      <c r="AD348" t="s">
        <v>182</v>
      </c>
      <c r="AE348" t="s">
        <v>182</v>
      </c>
      <c r="AF348" t="s">
        <v>111</v>
      </c>
      <c r="AG348" t="s">
        <v>105</v>
      </c>
      <c r="AH348">
        <v>18</v>
      </c>
      <c r="AI348">
        <v>13</v>
      </c>
      <c r="AJ348">
        <v>13</v>
      </c>
      <c r="AK348">
        <v>6</v>
      </c>
      <c r="AL348">
        <v>0</v>
      </c>
      <c r="AM348">
        <v>0</v>
      </c>
      <c r="AN348">
        <v>0</v>
      </c>
      <c r="AO348">
        <v>0</v>
      </c>
      <c r="AP348" t="s">
        <v>106</v>
      </c>
      <c r="AQ348" t="s">
        <v>107</v>
      </c>
      <c r="AR348" t="s">
        <v>108</v>
      </c>
      <c r="AS348" t="s">
        <v>109</v>
      </c>
      <c r="AT348" t="s">
        <v>110</v>
      </c>
      <c r="AU348" t="s">
        <v>104</v>
      </c>
      <c r="AX348" t="s">
        <v>104</v>
      </c>
      <c r="AY348">
        <v>0</v>
      </c>
      <c r="AZ348">
        <v>0.5</v>
      </c>
      <c r="BA348">
        <v>4.5</v>
      </c>
      <c r="BC348">
        <v>0</v>
      </c>
      <c r="BD348">
        <v>120</v>
      </c>
      <c r="BE348" t="s">
        <v>136</v>
      </c>
      <c r="BI348" t="s">
        <v>112</v>
      </c>
      <c r="BJ348" t="s">
        <v>111</v>
      </c>
      <c r="BK348" t="s">
        <v>113</v>
      </c>
      <c r="BL348" t="str">
        <f>"https://www.hvlgroup.com/Products/Specs/"&amp;"H162701S-AGB"</f>
        <v>https://www.hvlgroup.com/Products/Specs/H162701S-AGB</v>
      </c>
      <c r="BM348" t="s">
        <v>890</v>
      </c>
      <c r="BN348" t="str">
        <f>"https://www.hvlgroup.com/Product/"&amp;"H162701S-AGB"</f>
        <v>https://www.hvlgroup.com/Product/H162701S-AGB</v>
      </c>
      <c r="BO348" t="s">
        <v>104</v>
      </c>
      <c r="BP348" t="s">
        <v>104</v>
      </c>
      <c r="BQ348" t="s">
        <v>828</v>
      </c>
      <c r="BR348" t="s">
        <v>116</v>
      </c>
      <c r="BS348" t="s">
        <v>895</v>
      </c>
      <c r="BT348">
        <v>8</v>
      </c>
      <c r="BV348" s="1">
        <v>42887</v>
      </c>
      <c r="BW348">
        <v>130</v>
      </c>
      <c r="BX348">
        <v>14</v>
      </c>
      <c r="BY348" t="s">
        <v>104</v>
      </c>
      <c r="BZ348">
        <v>0</v>
      </c>
      <c r="CA348">
        <v>0</v>
      </c>
      <c r="CB348">
        <v>0</v>
      </c>
      <c r="CC348">
        <v>0</v>
      </c>
      <c r="CD348">
        <v>1</v>
      </c>
      <c r="CE348">
        <v>70</v>
      </c>
      <c r="CF348" t="s">
        <v>90</v>
      </c>
      <c r="CI348" t="s">
        <v>111</v>
      </c>
      <c r="CJ348" t="s">
        <v>118</v>
      </c>
      <c r="CK348" t="s">
        <v>111</v>
      </c>
      <c r="CL348" t="s">
        <v>119</v>
      </c>
      <c r="CM348" t="s">
        <v>104</v>
      </c>
    </row>
    <row r="349" spans="1:91" x14ac:dyDescent="0.25">
      <c r="A349" t="s">
        <v>89</v>
      </c>
      <c r="B349" t="s">
        <v>90</v>
      </c>
      <c r="C349" t="s">
        <v>896</v>
      </c>
      <c r="D349" t="s">
        <v>894</v>
      </c>
      <c r="E349" s="4">
        <v>806134838676</v>
      </c>
      <c r="F349" t="s">
        <v>192</v>
      </c>
      <c r="G349" s="4">
        <v>115</v>
      </c>
      <c r="H349" s="4">
        <v>230</v>
      </c>
      <c r="I349" t="s">
        <v>135</v>
      </c>
      <c r="J349" t="s">
        <v>885</v>
      </c>
      <c r="K349" t="s">
        <v>96</v>
      </c>
      <c r="L349" t="s">
        <v>97</v>
      </c>
      <c r="M349" t="s">
        <v>98</v>
      </c>
      <c r="N349" t="s">
        <v>124</v>
      </c>
      <c r="O349" t="s">
        <v>100</v>
      </c>
      <c r="P349" t="s">
        <v>161</v>
      </c>
      <c r="Q349" t="s">
        <v>162</v>
      </c>
      <c r="R349">
        <v>0</v>
      </c>
      <c r="S349">
        <v>0</v>
      </c>
      <c r="T349">
        <v>10.5</v>
      </c>
      <c r="U349">
        <v>14</v>
      </c>
      <c r="V349">
        <v>130</v>
      </c>
      <c r="W349">
        <v>8.75</v>
      </c>
      <c r="X349">
        <v>0</v>
      </c>
      <c r="Y349">
        <v>4</v>
      </c>
      <c r="Z349">
        <v>1</v>
      </c>
      <c r="AA349">
        <v>60</v>
      </c>
      <c r="AB349" t="s">
        <v>182</v>
      </c>
      <c r="AD349" t="s">
        <v>182</v>
      </c>
      <c r="AE349" t="s">
        <v>182</v>
      </c>
      <c r="AF349" t="s">
        <v>111</v>
      </c>
      <c r="AG349" t="s">
        <v>105</v>
      </c>
      <c r="AH349">
        <v>19</v>
      </c>
      <c r="AI349">
        <v>13</v>
      </c>
      <c r="AJ349">
        <v>13</v>
      </c>
      <c r="AK349">
        <v>6</v>
      </c>
      <c r="AL349">
        <v>0</v>
      </c>
      <c r="AM349">
        <v>0</v>
      </c>
      <c r="AN349">
        <v>0</v>
      </c>
      <c r="AO349">
        <v>0</v>
      </c>
      <c r="AP349" t="s">
        <v>106</v>
      </c>
      <c r="AQ349" t="s">
        <v>107</v>
      </c>
      <c r="AR349" t="s">
        <v>108</v>
      </c>
      <c r="AS349" t="s">
        <v>109</v>
      </c>
      <c r="AT349" t="s">
        <v>110</v>
      </c>
      <c r="AU349" t="s">
        <v>104</v>
      </c>
      <c r="AX349" t="s">
        <v>104</v>
      </c>
      <c r="AY349">
        <v>0</v>
      </c>
      <c r="AZ349">
        <v>0.5</v>
      </c>
      <c r="BA349">
        <v>4.5</v>
      </c>
      <c r="BC349">
        <v>0</v>
      </c>
      <c r="BD349">
        <v>120</v>
      </c>
      <c r="BE349" t="s">
        <v>136</v>
      </c>
      <c r="BI349" t="s">
        <v>112</v>
      </c>
      <c r="BJ349" t="s">
        <v>111</v>
      </c>
      <c r="BK349" t="s">
        <v>125</v>
      </c>
      <c r="BL349" t="str">
        <f>"https://www.hvlgroup.com/Products/Specs/"&amp;"H162701S-PN"</f>
        <v>https://www.hvlgroup.com/Products/Specs/H162701S-PN</v>
      </c>
      <c r="BM349" t="s">
        <v>890</v>
      </c>
      <c r="BN349" t="str">
        <f>"https://www.hvlgroup.com/Product/"&amp;"H162701S-PN"</f>
        <v>https://www.hvlgroup.com/Product/H162701S-PN</v>
      </c>
      <c r="BO349" t="s">
        <v>104</v>
      </c>
      <c r="BP349" t="s">
        <v>104</v>
      </c>
      <c r="BQ349" t="s">
        <v>828</v>
      </c>
      <c r="BR349" t="s">
        <v>116</v>
      </c>
      <c r="BS349" t="s">
        <v>895</v>
      </c>
      <c r="BT349">
        <v>8</v>
      </c>
      <c r="BV349" s="1">
        <v>42887</v>
      </c>
      <c r="BW349">
        <v>130</v>
      </c>
      <c r="BX349">
        <v>14</v>
      </c>
      <c r="BY349" t="s">
        <v>104</v>
      </c>
      <c r="BZ349">
        <v>0</v>
      </c>
      <c r="CA349">
        <v>0</v>
      </c>
      <c r="CB349">
        <v>0</v>
      </c>
      <c r="CC349">
        <v>0</v>
      </c>
      <c r="CD349">
        <v>1</v>
      </c>
      <c r="CE349">
        <v>70</v>
      </c>
      <c r="CF349" t="s">
        <v>90</v>
      </c>
      <c r="CI349" t="s">
        <v>111</v>
      </c>
      <c r="CJ349" t="s">
        <v>118</v>
      </c>
      <c r="CK349" t="s">
        <v>111</v>
      </c>
      <c r="CL349" t="s">
        <v>119</v>
      </c>
      <c r="CM349" t="s">
        <v>104</v>
      </c>
    </row>
    <row r="350" spans="1:91" x14ac:dyDescent="0.25">
      <c r="A350" t="s">
        <v>89</v>
      </c>
      <c r="B350" t="s">
        <v>90</v>
      </c>
      <c r="C350" t="s">
        <v>897</v>
      </c>
      <c r="D350" t="s">
        <v>898</v>
      </c>
      <c r="E350" s="4">
        <v>806134837600</v>
      </c>
      <c r="F350" t="s">
        <v>93</v>
      </c>
      <c r="G350" s="4">
        <v>69</v>
      </c>
      <c r="H350" s="4">
        <v>138</v>
      </c>
      <c r="I350" t="s">
        <v>94</v>
      </c>
      <c r="J350" t="s">
        <v>899</v>
      </c>
      <c r="K350" t="s">
        <v>96</v>
      </c>
      <c r="L350" t="s">
        <v>97</v>
      </c>
      <c r="M350" t="s">
        <v>98</v>
      </c>
      <c r="N350" t="s">
        <v>460</v>
      </c>
      <c r="O350" t="s">
        <v>100</v>
      </c>
      <c r="R350">
        <v>0</v>
      </c>
      <c r="S350">
        <v>6</v>
      </c>
      <c r="T350">
        <v>11.5</v>
      </c>
      <c r="U350">
        <v>0</v>
      </c>
      <c r="V350">
        <v>0</v>
      </c>
      <c r="W350">
        <v>0</v>
      </c>
      <c r="X350">
        <v>7</v>
      </c>
      <c r="Y350">
        <v>5</v>
      </c>
      <c r="Z350">
        <v>1</v>
      </c>
      <c r="AA350">
        <v>60</v>
      </c>
      <c r="AB350" t="s">
        <v>182</v>
      </c>
      <c r="AD350" t="s">
        <v>182</v>
      </c>
      <c r="AE350" t="s">
        <v>182</v>
      </c>
      <c r="AF350" t="s">
        <v>111</v>
      </c>
      <c r="AG350" t="s">
        <v>105</v>
      </c>
      <c r="AH350">
        <v>14</v>
      </c>
      <c r="AI350">
        <v>8</v>
      </c>
      <c r="AJ350">
        <v>7</v>
      </c>
      <c r="AK350">
        <v>5</v>
      </c>
      <c r="AL350">
        <v>0</v>
      </c>
      <c r="AM350">
        <v>0</v>
      </c>
      <c r="AN350">
        <v>0</v>
      </c>
      <c r="AO350">
        <v>0</v>
      </c>
      <c r="AP350" t="s">
        <v>106</v>
      </c>
      <c r="AQ350" t="s">
        <v>107</v>
      </c>
      <c r="AR350" t="s">
        <v>108</v>
      </c>
      <c r="AS350" t="s">
        <v>109</v>
      </c>
      <c r="AT350" t="s">
        <v>110</v>
      </c>
      <c r="AU350" t="s">
        <v>111</v>
      </c>
      <c r="AV350" t="s">
        <v>112</v>
      </c>
      <c r="AW350" t="s">
        <v>112</v>
      </c>
      <c r="AX350" t="s">
        <v>104</v>
      </c>
      <c r="AY350">
        <v>0</v>
      </c>
      <c r="AZ350">
        <v>0</v>
      </c>
      <c r="BA350">
        <v>4.5</v>
      </c>
      <c r="BC350">
        <v>0</v>
      </c>
      <c r="BD350">
        <v>10</v>
      </c>
      <c r="BI350" t="s">
        <v>112</v>
      </c>
      <c r="BJ350" t="s">
        <v>111</v>
      </c>
      <c r="BK350" t="s">
        <v>461</v>
      </c>
      <c r="BL350" t="str">
        <f>"https://www.hvlgroup.com/Products/Specs/"&amp;"H168101-AGB/BK"</f>
        <v>https://www.hvlgroup.com/Products/Specs/H168101-AGB/BK</v>
      </c>
      <c r="BM350" t="s">
        <v>900</v>
      </c>
      <c r="BN350" t="str">
        <f>"https://www.hvlgroup.com/Product/"&amp;"H168101-AGB/BK"</f>
        <v>https://www.hvlgroup.com/Product/H168101-AGB/BK</v>
      </c>
      <c r="BO350" t="s">
        <v>104</v>
      </c>
      <c r="BP350" t="s">
        <v>104</v>
      </c>
      <c r="BQ350" t="s">
        <v>901</v>
      </c>
      <c r="BR350" t="s">
        <v>116</v>
      </c>
      <c r="BS350" t="s">
        <v>116</v>
      </c>
      <c r="BT350">
        <v>0</v>
      </c>
      <c r="BV350" s="1">
        <v>42887</v>
      </c>
      <c r="BW350">
        <v>0</v>
      </c>
      <c r="BX350">
        <v>0</v>
      </c>
      <c r="BY350" t="s">
        <v>104</v>
      </c>
      <c r="BZ350">
        <v>0</v>
      </c>
      <c r="CA350">
        <v>0</v>
      </c>
      <c r="CB350">
        <v>0</v>
      </c>
      <c r="CC350">
        <v>0</v>
      </c>
      <c r="CD350">
        <v>1</v>
      </c>
      <c r="CE350">
        <v>116</v>
      </c>
      <c r="CF350" t="s">
        <v>90</v>
      </c>
      <c r="CI350" t="s">
        <v>111</v>
      </c>
      <c r="CJ350" t="s">
        <v>118</v>
      </c>
      <c r="CK350" t="s">
        <v>111</v>
      </c>
      <c r="CL350" t="s">
        <v>119</v>
      </c>
      <c r="CM350" t="s">
        <v>104</v>
      </c>
    </row>
    <row r="351" spans="1:91" x14ac:dyDescent="0.25">
      <c r="A351" t="s">
        <v>89</v>
      </c>
      <c r="B351" t="s">
        <v>90</v>
      </c>
      <c r="C351" t="s">
        <v>902</v>
      </c>
      <c r="D351" t="s">
        <v>898</v>
      </c>
      <c r="E351" s="4">
        <v>806134837617</v>
      </c>
      <c r="F351" t="s">
        <v>93</v>
      </c>
      <c r="G351" s="4">
        <v>69</v>
      </c>
      <c r="H351" s="4">
        <v>138</v>
      </c>
      <c r="I351" t="s">
        <v>94</v>
      </c>
      <c r="J351" t="s">
        <v>899</v>
      </c>
      <c r="K351" t="s">
        <v>96</v>
      </c>
      <c r="L351" t="s">
        <v>97</v>
      </c>
      <c r="M351" t="s">
        <v>98</v>
      </c>
      <c r="N351" t="s">
        <v>465</v>
      </c>
      <c r="O351" t="s">
        <v>100</v>
      </c>
      <c r="R351">
        <v>0</v>
      </c>
      <c r="S351">
        <v>6</v>
      </c>
      <c r="T351">
        <v>11.5</v>
      </c>
      <c r="U351">
        <v>0</v>
      </c>
      <c r="V351">
        <v>0</v>
      </c>
      <c r="W351">
        <v>0</v>
      </c>
      <c r="X351">
        <v>7</v>
      </c>
      <c r="Y351">
        <v>5</v>
      </c>
      <c r="Z351">
        <v>1</v>
      </c>
      <c r="AA351">
        <v>60</v>
      </c>
      <c r="AB351" t="s">
        <v>182</v>
      </c>
      <c r="AD351" t="s">
        <v>182</v>
      </c>
      <c r="AE351" t="s">
        <v>182</v>
      </c>
      <c r="AF351" t="s">
        <v>111</v>
      </c>
      <c r="AG351" t="s">
        <v>105</v>
      </c>
      <c r="AH351">
        <v>14</v>
      </c>
      <c r="AI351">
        <v>8</v>
      </c>
      <c r="AJ351">
        <v>7</v>
      </c>
      <c r="AK351">
        <v>5</v>
      </c>
      <c r="AL351">
        <v>0</v>
      </c>
      <c r="AM351">
        <v>0</v>
      </c>
      <c r="AN351">
        <v>0</v>
      </c>
      <c r="AO351">
        <v>0</v>
      </c>
      <c r="AP351" t="s">
        <v>106</v>
      </c>
      <c r="AQ351" t="s">
        <v>107</v>
      </c>
      <c r="AR351" t="s">
        <v>108</v>
      </c>
      <c r="AS351" t="s">
        <v>109</v>
      </c>
      <c r="AT351" t="s">
        <v>110</v>
      </c>
      <c r="AU351" t="s">
        <v>111</v>
      </c>
      <c r="AV351" t="s">
        <v>112</v>
      </c>
      <c r="AW351" t="s">
        <v>112</v>
      </c>
      <c r="AX351" t="s">
        <v>104</v>
      </c>
      <c r="AY351">
        <v>0</v>
      </c>
      <c r="AZ351">
        <v>0</v>
      </c>
      <c r="BA351">
        <v>4.5</v>
      </c>
      <c r="BC351">
        <v>0</v>
      </c>
      <c r="BD351">
        <v>10</v>
      </c>
      <c r="BI351" t="s">
        <v>112</v>
      </c>
      <c r="BJ351" t="s">
        <v>111</v>
      </c>
      <c r="BK351" t="s">
        <v>466</v>
      </c>
      <c r="BL351" t="str">
        <f>"https://www.hvlgroup.com/Products/Specs/"&amp;"H168101-PN/BK"</f>
        <v>https://www.hvlgroup.com/Products/Specs/H168101-PN/BK</v>
      </c>
      <c r="BM351" t="s">
        <v>900</v>
      </c>
      <c r="BN351" t="str">
        <f>"https://www.hvlgroup.com/Product/"&amp;"H168101-PN/BK"</f>
        <v>https://www.hvlgroup.com/Product/H168101-PN/BK</v>
      </c>
      <c r="BO351" t="s">
        <v>104</v>
      </c>
      <c r="BP351" t="s">
        <v>104</v>
      </c>
      <c r="BQ351" t="s">
        <v>901</v>
      </c>
      <c r="BR351" t="s">
        <v>116</v>
      </c>
      <c r="BS351" t="s">
        <v>116</v>
      </c>
      <c r="BT351">
        <v>0</v>
      </c>
      <c r="BV351" s="1">
        <v>42887</v>
      </c>
      <c r="BW351">
        <v>0</v>
      </c>
      <c r="BX351">
        <v>0</v>
      </c>
      <c r="BY351" t="s">
        <v>104</v>
      </c>
      <c r="BZ351">
        <v>0</v>
      </c>
      <c r="CA351">
        <v>0</v>
      </c>
      <c r="CB351">
        <v>0</v>
      </c>
      <c r="CC351">
        <v>0</v>
      </c>
      <c r="CD351">
        <v>1</v>
      </c>
      <c r="CE351">
        <v>116</v>
      </c>
      <c r="CF351" t="s">
        <v>90</v>
      </c>
      <c r="CI351" t="s">
        <v>111</v>
      </c>
      <c r="CJ351" t="s">
        <v>118</v>
      </c>
      <c r="CK351" t="s">
        <v>111</v>
      </c>
      <c r="CL351" t="s">
        <v>119</v>
      </c>
      <c r="CM351" t="s">
        <v>104</v>
      </c>
    </row>
    <row r="352" spans="1:91" x14ac:dyDescent="0.25">
      <c r="A352" t="s">
        <v>89</v>
      </c>
      <c r="B352" t="s">
        <v>90</v>
      </c>
      <c r="C352" t="s">
        <v>903</v>
      </c>
      <c r="D352" t="s">
        <v>898</v>
      </c>
      <c r="E352" s="4">
        <v>806134837624</v>
      </c>
      <c r="F352" t="s">
        <v>93</v>
      </c>
      <c r="G352" s="4">
        <v>69</v>
      </c>
      <c r="H352" s="4">
        <v>138</v>
      </c>
      <c r="I352" t="s">
        <v>94</v>
      </c>
      <c r="J352" t="s">
        <v>899</v>
      </c>
      <c r="K352" t="s">
        <v>96</v>
      </c>
      <c r="L352" t="s">
        <v>97</v>
      </c>
      <c r="M352" t="s">
        <v>98</v>
      </c>
      <c r="N352" t="s">
        <v>779</v>
      </c>
      <c r="O352" t="s">
        <v>100</v>
      </c>
      <c r="R352">
        <v>0</v>
      </c>
      <c r="S352">
        <v>6</v>
      </c>
      <c r="T352">
        <v>11.5</v>
      </c>
      <c r="U352">
        <v>0</v>
      </c>
      <c r="V352">
        <v>0</v>
      </c>
      <c r="W352">
        <v>0</v>
      </c>
      <c r="X352">
        <v>7</v>
      </c>
      <c r="Y352">
        <v>5</v>
      </c>
      <c r="Z352">
        <v>1</v>
      </c>
      <c r="AA352">
        <v>60</v>
      </c>
      <c r="AB352" t="s">
        <v>182</v>
      </c>
      <c r="AD352" t="s">
        <v>182</v>
      </c>
      <c r="AE352" t="s">
        <v>182</v>
      </c>
      <c r="AF352" t="s">
        <v>111</v>
      </c>
      <c r="AG352" t="s">
        <v>105</v>
      </c>
      <c r="AH352">
        <v>14</v>
      </c>
      <c r="AI352">
        <v>8</v>
      </c>
      <c r="AJ352">
        <v>7</v>
      </c>
      <c r="AK352">
        <v>5</v>
      </c>
      <c r="AL352">
        <v>0</v>
      </c>
      <c r="AM352">
        <v>0</v>
      </c>
      <c r="AN352">
        <v>0</v>
      </c>
      <c r="AO352">
        <v>0</v>
      </c>
      <c r="AP352" t="s">
        <v>106</v>
      </c>
      <c r="AQ352" t="s">
        <v>107</v>
      </c>
      <c r="AR352" t="s">
        <v>108</v>
      </c>
      <c r="AS352" t="s">
        <v>109</v>
      </c>
      <c r="AT352" t="s">
        <v>110</v>
      </c>
      <c r="AU352" t="s">
        <v>111</v>
      </c>
      <c r="AV352" t="s">
        <v>112</v>
      </c>
      <c r="AW352" t="s">
        <v>112</v>
      </c>
      <c r="AX352" t="s">
        <v>104</v>
      </c>
      <c r="AY352">
        <v>0</v>
      </c>
      <c r="AZ352">
        <v>0</v>
      </c>
      <c r="BA352">
        <v>4.5</v>
      </c>
      <c r="BC352">
        <v>0</v>
      </c>
      <c r="BD352">
        <v>10</v>
      </c>
      <c r="BI352" t="s">
        <v>112</v>
      </c>
      <c r="BJ352" t="s">
        <v>111</v>
      </c>
      <c r="BK352" t="s">
        <v>780</v>
      </c>
      <c r="BL352" t="str">
        <f>"https://www.hvlgroup.com/Products/Specs/"&amp;"H168101-POC/BK"</f>
        <v>https://www.hvlgroup.com/Products/Specs/H168101-POC/BK</v>
      </c>
      <c r="BM352" t="s">
        <v>900</v>
      </c>
      <c r="BN352" t="str">
        <f>"https://www.hvlgroup.com/Product/"&amp;"H168101-POC/BK"</f>
        <v>https://www.hvlgroup.com/Product/H168101-POC/BK</v>
      </c>
      <c r="BO352" t="s">
        <v>104</v>
      </c>
      <c r="BP352" t="s">
        <v>104</v>
      </c>
      <c r="BQ352" t="s">
        <v>901</v>
      </c>
      <c r="BR352" t="s">
        <v>116</v>
      </c>
      <c r="BS352" t="s">
        <v>116</v>
      </c>
      <c r="BT352">
        <v>0</v>
      </c>
      <c r="BV352" s="1">
        <v>42887</v>
      </c>
      <c r="BW352">
        <v>0</v>
      </c>
      <c r="BX352">
        <v>0</v>
      </c>
      <c r="BY352" t="s">
        <v>104</v>
      </c>
      <c r="BZ352">
        <v>0</v>
      </c>
      <c r="CA352">
        <v>0</v>
      </c>
      <c r="CB352">
        <v>0</v>
      </c>
      <c r="CC352">
        <v>0</v>
      </c>
      <c r="CD352">
        <v>1</v>
      </c>
      <c r="CE352">
        <v>116</v>
      </c>
      <c r="CF352" t="s">
        <v>90</v>
      </c>
      <c r="CI352" t="s">
        <v>111</v>
      </c>
      <c r="CJ352" t="s">
        <v>118</v>
      </c>
      <c r="CK352" t="s">
        <v>111</v>
      </c>
      <c r="CL352" t="s">
        <v>119</v>
      </c>
      <c r="CM352" t="s">
        <v>104</v>
      </c>
    </row>
    <row r="353" spans="1:91" x14ac:dyDescent="0.25">
      <c r="A353" t="s">
        <v>89</v>
      </c>
      <c r="B353" t="s">
        <v>90</v>
      </c>
      <c r="C353" t="s">
        <v>904</v>
      </c>
      <c r="D353" t="s">
        <v>905</v>
      </c>
      <c r="E353" s="4">
        <v>806134837631</v>
      </c>
      <c r="F353" t="s">
        <v>134</v>
      </c>
      <c r="G353" s="4">
        <v>76</v>
      </c>
      <c r="H353" s="4">
        <v>152</v>
      </c>
      <c r="I353" t="s">
        <v>135</v>
      </c>
      <c r="J353" t="s">
        <v>899</v>
      </c>
      <c r="K353" t="s">
        <v>96</v>
      </c>
      <c r="L353" t="s">
        <v>97</v>
      </c>
      <c r="M353" t="s">
        <v>98</v>
      </c>
      <c r="N353" t="s">
        <v>460</v>
      </c>
      <c r="O353" t="s">
        <v>100</v>
      </c>
      <c r="R353">
        <v>0</v>
      </c>
      <c r="S353">
        <v>0</v>
      </c>
      <c r="T353">
        <v>6.75</v>
      </c>
      <c r="U353">
        <v>10.25</v>
      </c>
      <c r="V353">
        <v>89.25</v>
      </c>
      <c r="W353">
        <v>6</v>
      </c>
      <c r="X353">
        <v>0</v>
      </c>
      <c r="Y353">
        <v>4</v>
      </c>
      <c r="Z353">
        <v>1</v>
      </c>
      <c r="AA353">
        <v>60</v>
      </c>
      <c r="AB353" t="s">
        <v>182</v>
      </c>
      <c r="AD353" t="s">
        <v>182</v>
      </c>
      <c r="AE353" t="s">
        <v>182</v>
      </c>
      <c r="AF353" t="s">
        <v>111</v>
      </c>
      <c r="AG353" t="s">
        <v>105</v>
      </c>
      <c r="AH353">
        <v>11</v>
      </c>
      <c r="AI353">
        <v>11</v>
      </c>
      <c r="AJ353">
        <v>8</v>
      </c>
      <c r="AK353">
        <v>4</v>
      </c>
      <c r="AL353">
        <v>0</v>
      </c>
      <c r="AM353">
        <v>0</v>
      </c>
      <c r="AN353">
        <v>0</v>
      </c>
      <c r="AO353">
        <v>0</v>
      </c>
      <c r="AP353" t="s">
        <v>106</v>
      </c>
      <c r="AQ353" t="s">
        <v>107</v>
      </c>
      <c r="AR353" t="s">
        <v>108</v>
      </c>
      <c r="AS353" t="s">
        <v>109</v>
      </c>
      <c r="AT353" t="s">
        <v>110</v>
      </c>
      <c r="AU353" t="s">
        <v>104</v>
      </c>
      <c r="AX353" t="s">
        <v>104</v>
      </c>
      <c r="AY353">
        <v>0</v>
      </c>
      <c r="AZ353">
        <v>0</v>
      </c>
      <c r="BA353">
        <v>3.5</v>
      </c>
      <c r="BC353">
        <v>0</v>
      </c>
      <c r="BD353">
        <v>96</v>
      </c>
      <c r="BE353" t="s">
        <v>136</v>
      </c>
      <c r="BI353" t="s">
        <v>112</v>
      </c>
      <c r="BJ353" t="s">
        <v>111</v>
      </c>
      <c r="BK353" t="s">
        <v>461</v>
      </c>
      <c r="BL353" t="str">
        <f>"https://www.hvlgroup.com/Products/Specs/"&amp;"H168701-AGB/BK"</f>
        <v>https://www.hvlgroup.com/Products/Specs/H168701-AGB/BK</v>
      </c>
      <c r="BM353" t="s">
        <v>906</v>
      </c>
      <c r="BN353" t="str">
        <f>"https://www.hvlgroup.com/Product/"&amp;"H168701-AGB/BK"</f>
        <v>https://www.hvlgroup.com/Product/H168701-AGB/BK</v>
      </c>
      <c r="BO353" t="s">
        <v>104</v>
      </c>
      <c r="BP353" t="s">
        <v>104</v>
      </c>
      <c r="BQ353" t="s">
        <v>901</v>
      </c>
      <c r="BR353" t="s">
        <v>116</v>
      </c>
      <c r="BS353" t="s">
        <v>116</v>
      </c>
      <c r="BT353">
        <v>0</v>
      </c>
      <c r="BV353" s="1">
        <v>42887</v>
      </c>
      <c r="BW353">
        <v>89.25</v>
      </c>
      <c r="BX353">
        <v>10.25</v>
      </c>
      <c r="BY353" t="s">
        <v>104</v>
      </c>
      <c r="BZ353">
        <v>0</v>
      </c>
      <c r="CA353">
        <v>0</v>
      </c>
      <c r="CB353">
        <v>0</v>
      </c>
      <c r="CC353">
        <v>0</v>
      </c>
      <c r="CD353">
        <v>1</v>
      </c>
      <c r="CE353">
        <v>67</v>
      </c>
      <c r="CF353" t="s">
        <v>90</v>
      </c>
      <c r="CI353" t="s">
        <v>111</v>
      </c>
      <c r="CJ353" t="s">
        <v>118</v>
      </c>
      <c r="CK353" t="s">
        <v>111</v>
      </c>
      <c r="CL353" t="s">
        <v>119</v>
      </c>
      <c r="CM353" t="s">
        <v>104</v>
      </c>
    </row>
    <row r="354" spans="1:91" x14ac:dyDescent="0.25">
      <c r="A354" t="s">
        <v>89</v>
      </c>
      <c r="B354" t="s">
        <v>90</v>
      </c>
      <c r="C354" t="s">
        <v>907</v>
      </c>
      <c r="D354" t="s">
        <v>905</v>
      </c>
      <c r="E354" s="4">
        <v>806134837648</v>
      </c>
      <c r="F354" t="s">
        <v>134</v>
      </c>
      <c r="G354" s="4">
        <v>76</v>
      </c>
      <c r="H354" s="4">
        <v>152</v>
      </c>
      <c r="I354" t="s">
        <v>135</v>
      </c>
      <c r="J354" t="s">
        <v>899</v>
      </c>
      <c r="K354" t="s">
        <v>96</v>
      </c>
      <c r="L354" t="s">
        <v>97</v>
      </c>
      <c r="M354" t="s">
        <v>98</v>
      </c>
      <c r="N354" t="s">
        <v>465</v>
      </c>
      <c r="O354" t="s">
        <v>100</v>
      </c>
      <c r="R354">
        <v>0</v>
      </c>
      <c r="S354">
        <v>0</v>
      </c>
      <c r="T354">
        <v>6.75</v>
      </c>
      <c r="U354">
        <v>10.25</v>
      </c>
      <c r="V354">
        <v>89.25</v>
      </c>
      <c r="W354">
        <v>6</v>
      </c>
      <c r="X354">
        <v>0</v>
      </c>
      <c r="Y354">
        <v>4</v>
      </c>
      <c r="Z354">
        <v>1</v>
      </c>
      <c r="AA354">
        <v>60</v>
      </c>
      <c r="AB354" t="s">
        <v>182</v>
      </c>
      <c r="AD354" t="s">
        <v>182</v>
      </c>
      <c r="AE354" t="s">
        <v>182</v>
      </c>
      <c r="AF354" t="s">
        <v>111</v>
      </c>
      <c r="AG354" t="s">
        <v>105</v>
      </c>
      <c r="AH354">
        <v>11</v>
      </c>
      <c r="AI354">
        <v>11</v>
      </c>
      <c r="AJ354">
        <v>8</v>
      </c>
      <c r="AK354">
        <v>4</v>
      </c>
      <c r="AL354">
        <v>0</v>
      </c>
      <c r="AM354">
        <v>0</v>
      </c>
      <c r="AN354">
        <v>0</v>
      </c>
      <c r="AO354">
        <v>0</v>
      </c>
      <c r="AP354" t="s">
        <v>106</v>
      </c>
      <c r="AQ354" t="s">
        <v>107</v>
      </c>
      <c r="AR354" t="s">
        <v>108</v>
      </c>
      <c r="AS354" t="s">
        <v>109</v>
      </c>
      <c r="AT354" t="s">
        <v>110</v>
      </c>
      <c r="AU354" t="s">
        <v>104</v>
      </c>
      <c r="AX354" t="s">
        <v>104</v>
      </c>
      <c r="AY354">
        <v>0</v>
      </c>
      <c r="AZ354">
        <v>0</v>
      </c>
      <c r="BA354">
        <v>3.5</v>
      </c>
      <c r="BC354">
        <v>0</v>
      </c>
      <c r="BD354">
        <v>96</v>
      </c>
      <c r="BE354" t="s">
        <v>136</v>
      </c>
      <c r="BI354" t="s">
        <v>112</v>
      </c>
      <c r="BJ354" t="s">
        <v>111</v>
      </c>
      <c r="BK354" t="s">
        <v>466</v>
      </c>
      <c r="BL354" t="str">
        <f>"https://www.hvlgroup.com/Products/Specs/"&amp;"H168701-PN/BK"</f>
        <v>https://www.hvlgroup.com/Products/Specs/H168701-PN/BK</v>
      </c>
      <c r="BM354" t="s">
        <v>906</v>
      </c>
      <c r="BN354" t="str">
        <f>"https://www.hvlgroup.com/Product/"&amp;"H168701-PN/BK"</f>
        <v>https://www.hvlgroup.com/Product/H168701-PN/BK</v>
      </c>
      <c r="BO354" t="s">
        <v>104</v>
      </c>
      <c r="BP354" t="s">
        <v>104</v>
      </c>
      <c r="BQ354" t="s">
        <v>901</v>
      </c>
      <c r="BR354" t="s">
        <v>116</v>
      </c>
      <c r="BS354" t="s">
        <v>116</v>
      </c>
      <c r="BT354">
        <v>0</v>
      </c>
      <c r="BV354" s="1">
        <v>42887</v>
      </c>
      <c r="BW354">
        <v>89.25</v>
      </c>
      <c r="BX354">
        <v>10.25</v>
      </c>
      <c r="BY354" t="s">
        <v>104</v>
      </c>
      <c r="BZ354">
        <v>0</v>
      </c>
      <c r="CA354">
        <v>0</v>
      </c>
      <c r="CB354">
        <v>0</v>
      </c>
      <c r="CC354">
        <v>0</v>
      </c>
      <c r="CD354">
        <v>1</v>
      </c>
      <c r="CE354">
        <v>67</v>
      </c>
      <c r="CF354" t="s">
        <v>90</v>
      </c>
      <c r="CI354" t="s">
        <v>111</v>
      </c>
      <c r="CJ354" t="s">
        <v>118</v>
      </c>
      <c r="CK354" t="s">
        <v>111</v>
      </c>
      <c r="CL354" t="s">
        <v>119</v>
      </c>
      <c r="CM354" t="s">
        <v>104</v>
      </c>
    </row>
    <row r="355" spans="1:91" x14ac:dyDescent="0.25">
      <c r="A355" t="s">
        <v>89</v>
      </c>
      <c r="B355" t="s">
        <v>90</v>
      </c>
      <c r="C355" t="s">
        <v>908</v>
      </c>
      <c r="D355" t="s">
        <v>905</v>
      </c>
      <c r="E355" s="4">
        <v>806134837655</v>
      </c>
      <c r="F355" t="s">
        <v>134</v>
      </c>
      <c r="G355" s="4">
        <v>76</v>
      </c>
      <c r="H355" s="4">
        <v>152</v>
      </c>
      <c r="I355" t="s">
        <v>135</v>
      </c>
      <c r="J355" t="s">
        <v>899</v>
      </c>
      <c r="K355" t="s">
        <v>96</v>
      </c>
      <c r="L355" t="s">
        <v>97</v>
      </c>
      <c r="M355" t="s">
        <v>98</v>
      </c>
      <c r="N355" t="s">
        <v>779</v>
      </c>
      <c r="O355" t="s">
        <v>100</v>
      </c>
      <c r="R355">
        <v>0</v>
      </c>
      <c r="S355">
        <v>0</v>
      </c>
      <c r="T355">
        <v>6.75</v>
      </c>
      <c r="U355">
        <v>10.25</v>
      </c>
      <c r="V355">
        <v>89.25</v>
      </c>
      <c r="W355">
        <v>6</v>
      </c>
      <c r="X355">
        <v>0</v>
      </c>
      <c r="Y355">
        <v>4</v>
      </c>
      <c r="Z355">
        <v>1</v>
      </c>
      <c r="AA355">
        <v>60</v>
      </c>
      <c r="AB355" t="s">
        <v>182</v>
      </c>
      <c r="AD355" t="s">
        <v>182</v>
      </c>
      <c r="AE355" t="s">
        <v>182</v>
      </c>
      <c r="AF355" t="s">
        <v>111</v>
      </c>
      <c r="AG355" t="s">
        <v>105</v>
      </c>
      <c r="AH355">
        <v>11</v>
      </c>
      <c r="AI355">
        <v>11</v>
      </c>
      <c r="AJ355">
        <v>8</v>
      </c>
      <c r="AK355">
        <v>4</v>
      </c>
      <c r="AL355">
        <v>0</v>
      </c>
      <c r="AM355">
        <v>0</v>
      </c>
      <c r="AN355">
        <v>0</v>
      </c>
      <c r="AO355">
        <v>0</v>
      </c>
      <c r="AP355" t="s">
        <v>106</v>
      </c>
      <c r="AQ355" t="s">
        <v>107</v>
      </c>
      <c r="AR355" t="s">
        <v>108</v>
      </c>
      <c r="AS355" t="s">
        <v>109</v>
      </c>
      <c r="AT355" t="s">
        <v>110</v>
      </c>
      <c r="AU355" t="s">
        <v>104</v>
      </c>
      <c r="AX355" t="s">
        <v>104</v>
      </c>
      <c r="AY355">
        <v>0</v>
      </c>
      <c r="AZ355">
        <v>0</v>
      </c>
      <c r="BA355">
        <v>3.5</v>
      </c>
      <c r="BC355">
        <v>0</v>
      </c>
      <c r="BD355">
        <v>96</v>
      </c>
      <c r="BE355" t="s">
        <v>136</v>
      </c>
      <c r="BI355" t="s">
        <v>112</v>
      </c>
      <c r="BJ355" t="s">
        <v>111</v>
      </c>
      <c r="BK355" t="s">
        <v>780</v>
      </c>
      <c r="BL355" t="str">
        <f>"https://www.hvlgroup.com/Products/Specs/"&amp;"H168701-POC/BK"</f>
        <v>https://www.hvlgroup.com/Products/Specs/H168701-POC/BK</v>
      </c>
      <c r="BM355" t="s">
        <v>906</v>
      </c>
      <c r="BN355" t="str">
        <f>"https://www.hvlgroup.com/Product/"&amp;"H168701-POC/BK"</f>
        <v>https://www.hvlgroup.com/Product/H168701-POC/BK</v>
      </c>
      <c r="BO355" t="s">
        <v>104</v>
      </c>
      <c r="BP355" t="s">
        <v>104</v>
      </c>
      <c r="BQ355" t="s">
        <v>901</v>
      </c>
      <c r="BR355" t="s">
        <v>116</v>
      </c>
      <c r="BS355" t="s">
        <v>116</v>
      </c>
      <c r="BT355">
        <v>0</v>
      </c>
      <c r="BV355" s="1">
        <v>42887</v>
      </c>
      <c r="BW355">
        <v>89.25</v>
      </c>
      <c r="BX355">
        <v>10.25</v>
      </c>
      <c r="BY355" t="s">
        <v>104</v>
      </c>
      <c r="BZ355">
        <v>0</v>
      </c>
      <c r="CA355">
        <v>0</v>
      </c>
      <c r="CB355">
        <v>0</v>
      </c>
      <c r="CC355">
        <v>0</v>
      </c>
      <c r="CD355">
        <v>1</v>
      </c>
      <c r="CE355">
        <v>67</v>
      </c>
      <c r="CF355" t="s">
        <v>90</v>
      </c>
      <c r="CI355" t="s">
        <v>111</v>
      </c>
      <c r="CJ355" t="s">
        <v>118</v>
      </c>
      <c r="CK355" t="s">
        <v>111</v>
      </c>
      <c r="CL355" t="s">
        <v>119</v>
      </c>
      <c r="CM355" t="s">
        <v>104</v>
      </c>
    </row>
    <row r="356" spans="1:91" x14ac:dyDescent="0.25">
      <c r="A356" t="s">
        <v>89</v>
      </c>
      <c r="B356" t="s">
        <v>90</v>
      </c>
      <c r="C356" t="s">
        <v>909</v>
      </c>
      <c r="D356" t="s">
        <v>910</v>
      </c>
      <c r="E356" s="4">
        <v>806134840563</v>
      </c>
      <c r="F356" t="s">
        <v>93</v>
      </c>
      <c r="G356" s="4">
        <v>73</v>
      </c>
      <c r="H356" s="4">
        <v>146</v>
      </c>
      <c r="I356" t="s">
        <v>94</v>
      </c>
      <c r="J356" t="s">
        <v>911</v>
      </c>
      <c r="K356" t="s">
        <v>96</v>
      </c>
      <c r="L356" t="s">
        <v>97</v>
      </c>
      <c r="M356" t="s">
        <v>98</v>
      </c>
      <c r="N356" t="s">
        <v>912</v>
      </c>
      <c r="O356" t="s">
        <v>100</v>
      </c>
      <c r="R356">
        <v>0</v>
      </c>
      <c r="S356">
        <v>0</v>
      </c>
      <c r="T356">
        <v>16.75</v>
      </c>
      <c r="U356">
        <v>0</v>
      </c>
      <c r="V356">
        <v>0</v>
      </c>
      <c r="W356">
        <v>5</v>
      </c>
      <c r="X356">
        <v>6</v>
      </c>
      <c r="Y356">
        <v>3</v>
      </c>
      <c r="Z356">
        <v>1</v>
      </c>
      <c r="AA356">
        <v>60</v>
      </c>
      <c r="AB356" t="s">
        <v>163</v>
      </c>
      <c r="AD356" t="s">
        <v>163</v>
      </c>
      <c r="AE356" t="s">
        <v>163</v>
      </c>
      <c r="AF356" t="s">
        <v>111</v>
      </c>
      <c r="AG356" t="s">
        <v>105</v>
      </c>
      <c r="AH356">
        <v>15</v>
      </c>
      <c r="AI356">
        <v>9</v>
      </c>
      <c r="AJ356">
        <v>7</v>
      </c>
      <c r="AK356">
        <v>4</v>
      </c>
      <c r="AL356">
        <v>0</v>
      </c>
      <c r="AM356">
        <v>0</v>
      </c>
      <c r="AN356">
        <v>0</v>
      </c>
      <c r="AO356">
        <v>0</v>
      </c>
      <c r="AP356" t="s">
        <v>106</v>
      </c>
      <c r="AQ356" t="s">
        <v>107</v>
      </c>
      <c r="AR356" t="s">
        <v>108</v>
      </c>
      <c r="AS356" t="s">
        <v>109</v>
      </c>
      <c r="AT356" t="s">
        <v>110</v>
      </c>
      <c r="AU356" t="s">
        <v>111</v>
      </c>
      <c r="AV356" t="s">
        <v>112</v>
      </c>
      <c r="AW356" t="s">
        <v>112</v>
      </c>
      <c r="AX356" t="s">
        <v>104</v>
      </c>
      <c r="AY356">
        <v>0</v>
      </c>
      <c r="AZ356">
        <v>0</v>
      </c>
      <c r="BA356">
        <v>4.75</v>
      </c>
      <c r="BC356">
        <v>0</v>
      </c>
      <c r="BD356">
        <v>8</v>
      </c>
      <c r="BI356" t="s">
        <v>112</v>
      </c>
      <c r="BJ356" t="s">
        <v>111</v>
      </c>
      <c r="BK356" t="s">
        <v>913</v>
      </c>
      <c r="BL356" t="str">
        <f>"https://www.hvlgroup.com/Products/Specs/"&amp;"H169101-PB/BK"</f>
        <v>https://www.hvlgroup.com/Products/Specs/H169101-PB/BK</v>
      </c>
      <c r="BM356" t="s">
        <v>914</v>
      </c>
      <c r="BN356" t="str">
        <f>"https://www.hvlgroup.com/Product/"&amp;"H169101-PB/BK"</f>
        <v>https://www.hvlgroup.com/Product/H169101-PB/BK</v>
      </c>
      <c r="BO356" t="s">
        <v>104</v>
      </c>
      <c r="BP356" t="s">
        <v>104</v>
      </c>
      <c r="BQ356" t="s">
        <v>901</v>
      </c>
      <c r="BR356" t="s">
        <v>116</v>
      </c>
      <c r="BS356" t="s">
        <v>116</v>
      </c>
      <c r="BT356">
        <v>0</v>
      </c>
      <c r="BV356" s="1">
        <v>42887</v>
      </c>
      <c r="BW356">
        <v>0</v>
      </c>
      <c r="BX356">
        <v>0</v>
      </c>
      <c r="BY356" t="s">
        <v>104</v>
      </c>
      <c r="BZ356">
        <v>0</v>
      </c>
      <c r="CA356">
        <v>0</v>
      </c>
      <c r="CB356">
        <v>0</v>
      </c>
      <c r="CC356">
        <v>0</v>
      </c>
      <c r="CD356">
        <v>1</v>
      </c>
      <c r="CE356">
        <v>117</v>
      </c>
      <c r="CF356" t="s">
        <v>90</v>
      </c>
      <c r="CI356" t="s">
        <v>111</v>
      </c>
      <c r="CJ356" t="s">
        <v>118</v>
      </c>
      <c r="CK356" t="s">
        <v>111</v>
      </c>
      <c r="CL356" t="s">
        <v>119</v>
      </c>
      <c r="CM356" t="s">
        <v>104</v>
      </c>
    </row>
    <row r="357" spans="1:91" x14ac:dyDescent="0.25">
      <c r="A357" t="s">
        <v>89</v>
      </c>
      <c r="B357" t="s">
        <v>90</v>
      </c>
      <c r="C357" t="s">
        <v>915</v>
      </c>
      <c r="D357" t="s">
        <v>910</v>
      </c>
      <c r="E357" s="4">
        <v>806134840570</v>
      </c>
      <c r="F357" t="s">
        <v>93</v>
      </c>
      <c r="G357" s="4">
        <v>73</v>
      </c>
      <c r="H357" s="4">
        <v>146</v>
      </c>
      <c r="I357" t="s">
        <v>94</v>
      </c>
      <c r="J357" t="s">
        <v>911</v>
      </c>
      <c r="K357" t="s">
        <v>96</v>
      </c>
      <c r="L357" t="s">
        <v>97</v>
      </c>
      <c r="M357" t="s">
        <v>98</v>
      </c>
      <c r="N357" t="s">
        <v>916</v>
      </c>
      <c r="O357" t="s">
        <v>100</v>
      </c>
      <c r="R357">
        <v>0</v>
      </c>
      <c r="S357">
        <v>0</v>
      </c>
      <c r="T357">
        <v>16.75</v>
      </c>
      <c r="U357">
        <v>0</v>
      </c>
      <c r="V357">
        <v>0</v>
      </c>
      <c r="W357">
        <v>5</v>
      </c>
      <c r="X357">
        <v>6</v>
      </c>
      <c r="Y357">
        <v>3</v>
      </c>
      <c r="Z357">
        <v>1</v>
      </c>
      <c r="AA357">
        <v>60</v>
      </c>
      <c r="AB357" t="s">
        <v>163</v>
      </c>
      <c r="AD357" t="s">
        <v>163</v>
      </c>
      <c r="AE357" t="s">
        <v>163</v>
      </c>
      <c r="AF357" t="s">
        <v>111</v>
      </c>
      <c r="AG357" t="s">
        <v>105</v>
      </c>
      <c r="AH357">
        <v>15</v>
      </c>
      <c r="AI357">
        <v>9</v>
      </c>
      <c r="AJ357">
        <v>7</v>
      </c>
      <c r="AK357">
        <v>4</v>
      </c>
      <c r="AL357">
        <v>0</v>
      </c>
      <c r="AM357">
        <v>0</v>
      </c>
      <c r="AN357">
        <v>0</v>
      </c>
      <c r="AO357">
        <v>0</v>
      </c>
      <c r="AP357" t="s">
        <v>106</v>
      </c>
      <c r="AQ357" t="s">
        <v>107</v>
      </c>
      <c r="AR357" t="s">
        <v>108</v>
      </c>
      <c r="AS357" t="s">
        <v>109</v>
      </c>
      <c r="AT357" t="s">
        <v>110</v>
      </c>
      <c r="AU357" t="s">
        <v>111</v>
      </c>
      <c r="AV357" t="s">
        <v>112</v>
      </c>
      <c r="AW357" t="s">
        <v>112</v>
      </c>
      <c r="AX357" t="s">
        <v>104</v>
      </c>
      <c r="AY357">
        <v>0</v>
      </c>
      <c r="AZ357">
        <v>0</v>
      </c>
      <c r="BA357">
        <v>4.75</v>
      </c>
      <c r="BC357">
        <v>0</v>
      </c>
      <c r="BD357">
        <v>5</v>
      </c>
      <c r="BI357" t="s">
        <v>112</v>
      </c>
      <c r="BJ357" t="s">
        <v>111</v>
      </c>
      <c r="BK357" t="s">
        <v>917</v>
      </c>
      <c r="BL357" t="str">
        <f>"https://www.hvlgroup.com/Products/Specs/"&amp;"H169101-PB/WH"</f>
        <v>https://www.hvlgroup.com/Products/Specs/H169101-PB/WH</v>
      </c>
      <c r="BM357" t="s">
        <v>914</v>
      </c>
      <c r="BN357" t="str">
        <f>"https://www.hvlgroup.com/Product/"&amp;"H169101-PB/WH"</f>
        <v>https://www.hvlgroup.com/Product/H169101-PB/WH</v>
      </c>
      <c r="BO357" t="s">
        <v>104</v>
      </c>
      <c r="BP357" t="s">
        <v>104</v>
      </c>
      <c r="BQ357" t="s">
        <v>901</v>
      </c>
      <c r="BR357" t="s">
        <v>116</v>
      </c>
      <c r="BS357" t="s">
        <v>116</v>
      </c>
      <c r="BT357">
        <v>0</v>
      </c>
      <c r="BV357" s="1">
        <v>42887</v>
      </c>
      <c r="BW357">
        <v>0</v>
      </c>
      <c r="BX357">
        <v>0</v>
      </c>
      <c r="BY357" t="s">
        <v>104</v>
      </c>
      <c r="BZ357">
        <v>0</v>
      </c>
      <c r="CA357">
        <v>0</v>
      </c>
      <c r="CB357">
        <v>0</v>
      </c>
      <c r="CC357">
        <v>0</v>
      </c>
      <c r="CD357">
        <v>1</v>
      </c>
      <c r="CE357">
        <v>117</v>
      </c>
      <c r="CF357" t="s">
        <v>90</v>
      </c>
      <c r="CI357" t="s">
        <v>111</v>
      </c>
      <c r="CJ357" t="s">
        <v>118</v>
      </c>
      <c r="CK357" t="s">
        <v>111</v>
      </c>
      <c r="CL357" t="s">
        <v>119</v>
      </c>
      <c r="CM357" t="s">
        <v>104</v>
      </c>
    </row>
    <row r="358" spans="1:91" x14ac:dyDescent="0.25">
      <c r="A358" t="s">
        <v>89</v>
      </c>
      <c r="B358" t="s">
        <v>90</v>
      </c>
      <c r="C358" t="s">
        <v>918</v>
      </c>
      <c r="D358" t="s">
        <v>910</v>
      </c>
      <c r="E358" s="4">
        <v>806134837686</v>
      </c>
      <c r="F358" t="s">
        <v>93</v>
      </c>
      <c r="G358" s="4">
        <v>73</v>
      </c>
      <c r="H358" s="4">
        <v>146</v>
      </c>
      <c r="I358" t="s">
        <v>94</v>
      </c>
      <c r="J358" t="s">
        <v>911</v>
      </c>
      <c r="K358" t="s">
        <v>96</v>
      </c>
      <c r="L358" t="s">
        <v>97</v>
      </c>
      <c r="M358" t="s">
        <v>98</v>
      </c>
      <c r="N358" t="s">
        <v>465</v>
      </c>
      <c r="O358" t="s">
        <v>100</v>
      </c>
      <c r="R358">
        <v>0</v>
      </c>
      <c r="S358">
        <v>0</v>
      </c>
      <c r="T358">
        <v>16.75</v>
      </c>
      <c r="U358">
        <v>0</v>
      </c>
      <c r="V358">
        <v>0</v>
      </c>
      <c r="W358">
        <v>5</v>
      </c>
      <c r="X358">
        <v>6</v>
      </c>
      <c r="Y358">
        <v>3</v>
      </c>
      <c r="Z358">
        <v>1</v>
      </c>
      <c r="AA358">
        <v>60</v>
      </c>
      <c r="AB358" t="s">
        <v>163</v>
      </c>
      <c r="AD358" t="s">
        <v>163</v>
      </c>
      <c r="AE358" t="s">
        <v>163</v>
      </c>
      <c r="AF358" t="s">
        <v>111</v>
      </c>
      <c r="AG358" t="s">
        <v>105</v>
      </c>
      <c r="AH358">
        <v>15</v>
      </c>
      <c r="AI358">
        <v>9</v>
      </c>
      <c r="AJ358">
        <v>7</v>
      </c>
      <c r="AK358">
        <v>4</v>
      </c>
      <c r="AL358">
        <v>0</v>
      </c>
      <c r="AM358">
        <v>0</v>
      </c>
      <c r="AN358">
        <v>0</v>
      </c>
      <c r="AO358">
        <v>0</v>
      </c>
      <c r="AP358" t="s">
        <v>106</v>
      </c>
      <c r="AQ358" t="s">
        <v>107</v>
      </c>
      <c r="AR358" t="s">
        <v>108</v>
      </c>
      <c r="AS358" t="s">
        <v>109</v>
      </c>
      <c r="AT358" t="s">
        <v>110</v>
      </c>
      <c r="AU358" t="s">
        <v>111</v>
      </c>
      <c r="AV358" t="s">
        <v>112</v>
      </c>
      <c r="AW358" t="s">
        <v>112</v>
      </c>
      <c r="AX358" t="s">
        <v>104</v>
      </c>
      <c r="AY358">
        <v>0</v>
      </c>
      <c r="AZ358">
        <v>0</v>
      </c>
      <c r="BA358">
        <v>4.75</v>
      </c>
      <c r="BC358">
        <v>0</v>
      </c>
      <c r="BD358">
        <v>8</v>
      </c>
      <c r="BI358" t="s">
        <v>112</v>
      </c>
      <c r="BJ358" t="s">
        <v>111</v>
      </c>
      <c r="BK358" t="s">
        <v>466</v>
      </c>
      <c r="BL358" t="str">
        <f>"https://www.hvlgroup.com/Products/Specs/"&amp;"H169101-PN/BK"</f>
        <v>https://www.hvlgroup.com/Products/Specs/H169101-PN/BK</v>
      </c>
      <c r="BM358" t="s">
        <v>914</v>
      </c>
      <c r="BN358" t="str">
        <f>"https://www.hvlgroup.com/Product/"&amp;"H169101-PN/BK"</f>
        <v>https://www.hvlgroup.com/Product/H169101-PN/BK</v>
      </c>
      <c r="BO358" t="s">
        <v>104</v>
      </c>
      <c r="BP358" t="s">
        <v>104</v>
      </c>
      <c r="BQ358" t="s">
        <v>901</v>
      </c>
      <c r="BR358" t="s">
        <v>116</v>
      </c>
      <c r="BS358" t="s">
        <v>116</v>
      </c>
      <c r="BT358">
        <v>0</v>
      </c>
      <c r="BV358" s="1">
        <v>42887</v>
      </c>
      <c r="BW358">
        <v>0</v>
      </c>
      <c r="BX358">
        <v>0</v>
      </c>
      <c r="BY358" t="s">
        <v>104</v>
      </c>
      <c r="BZ358">
        <v>0</v>
      </c>
      <c r="CA358">
        <v>0</v>
      </c>
      <c r="CB358">
        <v>0</v>
      </c>
      <c r="CC358">
        <v>0</v>
      </c>
      <c r="CD358">
        <v>1</v>
      </c>
      <c r="CE358">
        <v>117</v>
      </c>
      <c r="CF358" t="s">
        <v>90</v>
      </c>
      <c r="CI358" t="s">
        <v>111</v>
      </c>
      <c r="CJ358" t="s">
        <v>118</v>
      </c>
      <c r="CK358" t="s">
        <v>111</v>
      </c>
      <c r="CL358" t="s">
        <v>119</v>
      </c>
      <c r="CM358" t="s">
        <v>104</v>
      </c>
    </row>
    <row r="359" spans="1:91" x14ac:dyDescent="0.25">
      <c r="A359" t="s">
        <v>89</v>
      </c>
      <c r="B359" t="s">
        <v>90</v>
      </c>
      <c r="C359" t="s">
        <v>919</v>
      </c>
      <c r="D359" t="s">
        <v>910</v>
      </c>
      <c r="E359" s="4">
        <v>806134837693</v>
      </c>
      <c r="F359" t="s">
        <v>93</v>
      </c>
      <c r="G359" s="4">
        <v>73</v>
      </c>
      <c r="H359" s="4">
        <v>146</v>
      </c>
      <c r="I359" t="s">
        <v>94</v>
      </c>
      <c r="J359" t="s">
        <v>911</v>
      </c>
      <c r="K359" t="s">
        <v>96</v>
      </c>
      <c r="L359" t="s">
        <v>97</v>
      </c>
      <c r="M359" t="s">
        <v>98</v>
      </c>
      <c r="N359" t="s">
        <v>699</v>
      </c>
      <c r="O359" t="s">
        <v>100</v>
      </c>
      <c r="R359">
        <v>0</v>
      </c>
      <c r="S359">
        <v>0</v>
      </c>
      <c r="T359">
        <v>16.75</v>
      </c>
      <c r="U359">
        <v>0</v>
      </c>
      <c r="V359">
        <v>0</v>
      </c>
      <c r="W359">
        <v>5</v>
      </c>
      <c r="X359">
        <v>6</v>
      </c>
      <c r="Y359">
        <v>3</v>
      </c>
      <c r="Z359">
        <v>1</v>
      </c>
      <c r="AA359">
        <v>60</v>
      </c>
      <c r="AB359" t="s">
        <v>163</v>
      </c>
      <c r="AD359" t="s">
        <v>163</v>
      </c>
      <c r="AE359" t="s">
        <v>163</v>
      </c>
      <c r="AF359" t="s">
        <v>111</v>
      </c>
      <c r="AG359" t="s">
        <v>105</v>
      </c>
      <c r="AH359">
        <v>15</v>
      </c>
      <c r="AI359">
        <v>9</v>
      </c>
      <c r="AJ359">
        <v>7</v>
      </c>
      <c r="AK359">
        <v>4</v>
      </c>
      <c r="AL359">
        <v>0</v>
      </c>
      <c r="AM359">
        <v>0</v>
      </c>
      <c r="AN359">
        <v>0</v>
      </c>
      <c r="AO359">
        <v>0</v>
      </c>
      <c r="AP359" t="s">
        <v>106</v>
      </c>
      <c r="AQ359" t="s">
        <v>107</v>
      </c>
      <c r="AR359" t="s">
        <v>108</v>
      </c>
      <c r="AS359" t="s">
        <v>109</v>
      </c>
      <c r="AT359" t="s">
        <v>110</v>
      </c>
      <c r="AU359" t="s">
        <v>111</v>
      </c>
      <c r="AV359" t="s">
        <v>112</v>
      </c>
      <c r="AW359" t="s">
        <v>112</v>
      </c>
      <c r="AX359" t="s">
        <v>104</v>
      </c>
      <c r="AY359">
        <v>0</v>
      </c>
      <c r="AZ359">
        <v>0</v>
      </c>
      <c r="BA359">
        <v>4.75</v>
      </c>
      <c r="BC359">
        <v>0</v>
      </c>
      <c r="BD359">
        <v>8</v>
      </c>
      <c r="BI359" t="s">
        <v>112</v>
      </c>
      <c r="BJ359" t="s">
        <v>111</v>
      </c>
      <c r="BK359" t="s">
        <v>700</v>
      </c>
      <c r="BL359" t="str">
        <f>"https://www.hvlgroup.com/Products/Specs/"&amp;"H169101-PN/WH"</f>
        <v>https://www.hvlgroup.com/Products/Specs/H169101-PN/WH</v>
      </c>
      <c r="BM359" t="s">
        <v>914</v>
      </c>
      <c r="BN359" t="str">
        <f>"https://www.hvlgroup.com/Product/"&amp;"H169101-PN/WH"</f>
        <v>https://www.hvlgroup.com/Product/H169101-PN/WH</v>
      </c>
      <c r="BO359" t="s">
        <v>104</v>
      </c>
      <c r="BP359" t="s">
        <v>104</v>
      </c>
      <c r="BQ359" t="s">
        <v>901</v>
      </c>
      <c r="BR359" t="s">
        <v>116</v>
      </c>
      <c r="BS359" t="s">
        <v>116</v>
      </c>
      <c r="BT359">
        <v>0</v>
      </c>
      <c r="BV359" s="1">
        <v>42887</v>
      </c>
      <c r="BW359">
        <v>0</v>
      </c>
      <c r="BX359">
        <v>0</v>
      </c>
      <c r="BY359" t="s">
        <v>104</v>
      </c>
      <c r="BZ359">
        <v>0</v>
      </c>
      <c r="CA359">
        <v>0</v>
      </c>
      <c r="CB359">
        <v>0</v>
      </c>
      <c r="CC359">
        <v>0</v>
      </c>
      <c r="CD359">
        <v>1</v>
      </c>
      <c r="CE359">
        <v>117</v>
      </c>
      <c r="CF359" t="s">
        <v>90</v>
      </c>
      <c r="CI359" t="s">
        <v>111</v>
      </c>
      <c r="CJ359" t="s">
        <v>118</v>
      </c>
      <c r="CK359" t="s">
        <v>111</v>
      </c>
      <c r="CL359" t="s">
        <v>119</v>
      </c>
      <c r="CM359" t="s">
        <v>104</v>
      </c>
    </row>
    <row r="360" spans="1:91" x14ac:dyDescent="0.25">
      <c r="A360" t="s">
        <v>89</v>
      </c>
      <c r="B360" t="s">
        <v>90</v>
      </c>
      <c r="C360" t="s">
        <v>920</v>
      </c>
      <c r="D360" t="s">
        <v>910</v>
      </c>
      <c r="E360" s="4">
        <v>806134837709</v>
      </c>
      <c r="F360" t="s">
        <v>93</v>
      </c>
      <c r="G360" s="4">
        <v>73</v>
      </c>
      <c r="H360" s="4">
        <v>146</v>
      </c>
      <c r="I360" t="s">
        <v>94</v>
      </c>
      <c r="J360" t="s">
        <v>911</v>
      </c>
      <c r="K360" t="s">
        <v>96</v>
      </c>
      <c r="L360" t="s">
        <v>97</v>
      </c>
      <c r="M360" t="s">
        <v>98</v>
      </c>
      <c r="N360" t="s">
        <v>779</v>
      </c>
      <c r="O360" t="s">
        <v>100</v>
      </c>
      <c r="R360">
        <v>0</v>
      </c>
      <c r="S360">
        <v>0</v>
      </c>
      <c r="T360">
        <v>16.75</v>
      </c>
      <c r="U360">
        <v>0</v>
      </c>
      <c r="V360">
        <v>0</v>
      </c>
      <c r="W360">
        <v>5</v>
      </c>
      <c r="X360">
        <v>6</v>
      </c>
      <c r="Y360">
        <v>3</v>
      </c>
      <c r="Z360">
        <v>1</v>
      </c>
      <c r="AA360">
        <v>60</v>
      </c>
      <c r="AB360" t="s">
        <v>163</v>
      </c>
      <c r="AD360" t="s">
        <v>163</v>
      </c>
      <c r="AE360" t="s">
        <v>163</v>
      </c>
      <c r="AF360" t="s">
        <v>111</v>
      </c>
      <c r="AG360" t="s">
        <v>105</v>
      </c>
      <c r="AH360">
        <v>15</v>
      </c>
      <c r="AI360">
        <v>9</v>
      </c>
      <c r="AJ360">
        <v>7</v>
      </c>
      <c r="AK360">
        <v>4</v>
      </c>
      <c r="AL360">
        <v>0</v>
      </c>
      <c r="AM360">
        <v>0</v>
      </c>
      <c r="AN360">
        <v>0</v>
      </c>
      <c r="AO360">
        <v>0</v>
      </c>
      <c r="AP360" t="s">
        <v>106</v>
      </c>
      <c r="AQ360" t="s">
        <v>107</v>
      </c>
      <c r="AR360" t="s">
        <v>108</v>
      </c>
      <c r="AS360" t="s">
        <v>109</v>
      </c>
      <c r="AT360" t="s">
        <v>110</v>
      </c>
      <c r="AU360" t="s">
        <v>111</v>
      </c>
      <c r="AV360" t="s">
        <v>112</v>
      </c>
      <c r="AW360" t="s">
        <v>112</v>
      </c>
      <c r="AX360" t="s">
        <v>104</v>
      </c>
      <c r="AY360">
        <v>0</v>
      </c>
      <c r="AZ360">
        <v>0</v>
      </c>
      <c r="BA360">
        <v>4.75</v>
      </c>
      <c r="BC360">
        <v>0</v>
      </c>
      <c r="BD360">
        <v>8</v>
      </c>
      <c r="BI360" t="s">
        <v>112</v>
      </c>
      <c r="BJ360" t="s">
        <v>111</v>
      </c>
      <c r="BK360" t="s">
        <v>780</v>
      </c>
      <c r="BL360" t="str">
        <f>"https://www.hvlgroup.com/Products/Specs/"&amp;"H169101-POC/BK"</f>
        <v>https://www.hvlgroup.com/Products/Specs/H169101-POC/BK</v>
      </c>
      <c r="BM360" t="s">
        <v>914</v>
      </c>
      <c r="BN360" t="str">
        <f>"https://www.hvlgroup.com/Product/"&amp;"H169101-POC/BK"</f>
        <v>https://www.hvlgroup.com/Product/H169101-POC/BK</v>
      </c>
      <c r="BO360" t="s">
        <v>104</v>
      </c>
      <c r="BP360" t="s">
        <v>104</v>
      </c>
      <c r="BQ360" t="s">
        <v>901</v>
      </c>
      <c r="BR360" t="s">
        <v>116</v>
      </c>
      <c r="BS360" t="s">
        <v>116</v>
      </c>
      <c r="BT360">
        <v>0</v>
      </c>
      <c r="BV360" s="1">
        <v>42887</v>
      </c>
      <c r="BW360">
        <v>0</v>
      </c>
      <c r="BX360">
        <v>0</v>
      </c>
      <c r="BY360" t="s">
        <v>104</v>
      </c>
      <c r="BZ360">
        <v>0</v>
      </c>
      <c r="CA360">
        <v>0</v>
      </c>
      <c r="CB360">
        <v>0</v>
      </c>
      <c r="CC360">
        <v>0</v>
      </c>
      <c r="CD360">
        <v>1</v>
      </c>
      <c r="CE360">
        <v>117</v>
      </c>
      <c r="CF360" t="s">
        <v>90</v>
      </c>
      <c r="CI360" t="s">
        <v>111</v>
      </c>
      <c r="CJ360" t="s">
        <v>118</v>
      </c>
      <c r="CK360" t="s">
        <v>111</v>
      </c>
      <c r="CL360" t="s">
        <v>119</v>
      </c>
      <c r="CM360" t="s">
        <v>104</v>
      </c>
    </row>
    <row r="361" spans="1:91" x14ac:dyDescent="0.25">
      <c r="A361" t="s">
        <v>89</v>
      </c>
      <c r="B361" t="s">
        <v>90</v>
      </c>
      <c r="C361" t="s">
        <v>921</v>
      </c>
      <c r="D361" t="s">
        <v>910</v>
      </c>
      <c r="E361" s="4">
        <v>806134837716</v>
      </c>
      <c r="F361" t="s">
        <v>93</v>
      </c>
      <c r="G361" s="4">
        <v>73</v>
      </c>
      <c r="I361" t="s">
        <v>94</v>
      </c>
      <c r="J361" t="s">
        <v>911</v>
      </c>
      <c r="K361" t="s">
        <v>96</v>
      </c>
      <c r="L361" t="s">
        <v>97</v>
      </c>
      <c r="M361" t="s">
        <v>98</v>
      </c>
      <c r="N361" t="s">
        <v>922</v>
      </c>
      <c r="O361" t="s">
        <v>100</v>
      </c>
      <c r="R361">
        <v>0</v>
      </c>
      <c r="S361">
        <v>0</v>
      </c>
      <c r="T361">
        <v>16.75</v>
      </c>
      <c r="U361">
        <v>0</v>
      </c>
      <c r="V361">
        <v>0</v>
      </c>
      <c r="W361">
        <v>5</v>
      </c>
      <c r="X361">
        <v>6</v>
      </c>
      <c r="Y361">
        <v>3</v>
      </c>
      <c r="Z361">
        <v>1</v>
      </c>
      <c r="AA361">
        <v>60</v>
      </c>
      <c r="AB361" t="s">
        <v>163</v>
      </c>
      <c r="AD361" t="s">
        <v>163</v>
      </c>
      <c r="AE361" t="s">
        <v>163</v>
      </c>
      <c r="AF361" t="s">
        <v>111</v>
      </c>
      <c r="AG361" t="s">
        <v>105</v>
      </c>
      <c r="AH361">
        <v>15</v>
      </c>
      <c r="AI361">
        <v>9</v>
      </c>
      <c r="AJ361">
        <v>7</v>
      </c>
      <c r="AK361">
        <v>4</v>
      </c>
      <c r="AL361">
        <v>0</v>
      </c>
      <c r="AM361">
        <v>0</v>
      </c>
      <c r="AN361">
        <v>0</v>
      </c>
      <c r="AO361">
        <v>0</v>
      </c>
      <c r="AP361" t="s">
        <v>106</v>
      </c>
      <c r="AQ361" t="s">
        <v>107</v>
      </c>
      <c r="AR361" t="s">
        <v>108</v>
      </c>
      <c r="AS361" t="s">
        <v>109</v>
      </c>
      <c r="AT361" t="s">
        <v>110</v>
      </c>
      <c r="AU361" t="s">
        <v>111</v>
      </c>
      <c r="AV361" t="s">
        <v>112</v>
      </c>
      <c r="AW361" t="s">
        <v>112</v>
      </c>
      <c r="AX361" t="s">
        <v>104</v>
      </c>
      <c r="AY361">
        <v>0</v>
      </c>
      <c r="AZ361">
        <v>0</v>
      </c>
      <c r="BA361">
        <v>4.75</v>
      </c>
      <c r="BC361">
        <v>0</v>
      </c>
      <c r="BD361">
        <v>8</v>
      </c>
      <c r="BI361" t="s">
        <v>112</v>
      </c>
      <c r="BJ361" t="s">
        <v>111</v>
      </c>
      <c r="BK361" t="s">
        <v>923</v>
      </c>
      <c r="BL361" t="str">
        <f>"https://www.hvlgroup.com/Products/Specs/"&amp;"H169101-POC/WH"</f>
        <v>https://www.hvlgroup.com/Products/Specs/H169101-POC/WH</v>
      </c>
      <c r="BM361" t="s">
        <v>914</v>
      </c>
      <c r="BN361" t="str">
        <f>"https://www.hvlgroup.com/Product/"&amp;"H169101-POC/WH"</f>
        <v>https://www.hvlgroup.com/Product/H169101-POC/WH</v>
      </c>
      <c r="BO361" t="s">
        <v>104</v>
      </c>
      <c r="BP361" t="s">
        <v>104</v>
      </c>
      <c r="BQ361" t="s">
        <v>901</v>
      </c>
      <c r="BR361" t="s">
        <v>116</v>
      </c>
      <c r="BS361" t="s">
        <v>116</v>
      </c>
      <c r="BT361">
        <v>0</v>
      </c>
      <c r="BV361" s="1">
        <v>42887</v>
      </c>
      <c r="BW361">
        <v>0</v>
      </c>
      <c r="BX361">
        <v>0</v>
      </c>
      <c r="BY361" t="s">
        <v>104</v>
      </c>
      <c r="BZ361">
        <v>0</v>
      </c>
      <c r="CA361">
        <v>0</v>
      </c>
      <c r="CB361">
        <v>0</v>
      </c>
      <c r="CC361">
        <v>0</v>
      </c>
      <c r="CD361">
        <v>1</v>
      </c>
      <c r="CE361">
        <v>117</v>
      </c>
      <c r="CF361" t="s">
        <v>90</v>
      </c>
      <c r="CG361" s="1">
        <v>43709</v>
      </c>
      <c r="CI361" t="s">
        <v>111</v>
      </c>
      <c r="CJ361" t="s">
        <v>118</v>
      </c>
      <c r="CK361" t="s">
        <v>111</v>
      </c>
      <c r="CL361" t="s">
        <v>119</v>
      </c>
      <c r="CM361" t="s">
        <v>104</v>
      </c>
    </row>
    <row r="362" spans="1:91" x14ac:dyDescent="0.25">
      <c r="A362" t="s">
        <v>89</v>
      </c>
      <c r="B362" t="s">
        <v>90</v>
      </c>
      <c r="C362" t="s">
        <v>924</v>
      </c>
      <c r="D362" t="s">
        <v>925</v>
      </c>
      <c r="E362" s="4">
        <v>806134837723</v>
      </c>
      <c r="F362" t="s">
        <v>134</v>
      </c>
      <c r="G362" s="4">
        <v>81</v>
      </c>
      <c r="H362" s="4">
        <v>162</v>
      </c>
      <c r="I362" t="s">
        <v>135</v>
      </c>
      <c r="J362" t="s">
        <v>911</v>
      </c>
      <c r="K362" t="s">
        <v>96</v>
      </c>
      <c r="L362" t="s">
        <v>97</v>
      </c>
      <c r="M362" t="s">
        <v>98</v>
      </c>
      <c r="N362" t="s">
        <v>912</v>
      </c>
      <c r="O362" t="s">
        <v>100</v>
      </c>
      <c r="R362">
        <v>0</v>
      </c>
      <c r="S362">
        <v>0</v>
      </c>
      <c r="T362">
        <v>17.5</v>
      </c>
      <c r="U362">
        <v>21</v>
      </c>
      <c r="V362">
        <v>99</v>
      </c>
      <c r="W362">
        <v>5</v>
      </c>
      <c r="X362">
        <v>0</v>
      </c>
      <c r="Y362">
        <v>3</v>
      </c>
      <c r="Z362">
        <v>1</v>
      </c>
      <c r="AA362">
        <v>60</v>
      </c>
      <c r="AB362" t="s">
        <v>163</v>
      </c>
      <c r="AD362" t="s">
        <v>163</v>
      </c>
      <c r="AE362" t="s">
        <v>163</v>
      </c>
      <c r="AF362" t="s">
        <v>111</v>
      </c>
      <c r="AG362" t="s">
        <v>105</v>
      </c>
      <c r="AH362">
        <v>15</v>
      </c>
      <c r="AI362">
        <v>11</v>
      </c>
      <c r="AJ362">
        <v>7</v>
      </c>
      <c r="AK362">
        <v>4</v>
      </c>
      <c r="AL362">
        <v>0</v>
      </c>
      <c r="AM362">
        <v>0</v>
      </c>
      <c r="AN362">
        <v>0</v>
      </c>
      <c r="AO362">
        <v>0</v>
      </c>
      <c r="AP362" t="s">
        <v>106</v>
      </c>
      <c r="AQ362" t="s">
        <v>107</v>
      </c>
      <c r="AR362" t="s">
        <v>108</v>
      </c>
      <c r="AS362" t="s">
        <v>109</v>
      </c>
      <c r="AT362" t="s">
        <v>110</v>
      </c>
      <c r="AU362" t="s">
        <v>104</v>
      </c>
      <c r="AX362" t="s">
        <v>104</v>
      </c>
      <c r="AY362">
        <v>0</v>
      </c>
      <c r="AZ362">
        <v>0</v>
      </c>
      <c r="BA362">
        <v>4.5</v>
      </c>
      <c r="BC362">
        <v>0</v>
      </c>
      <c r="BD362">
        <v>75</v>
      </c>
      <c r="BE362" t="s">
        <v>136</v>
      </c>
      <c r="BI362" t="s">
        <v>112</v>
      </c>
      <c r="BJ362" t="s">
        <v>111</v>
      </c>
      <c r="BK362" t="s">
        <v>913</v>
      </c>
      <c r="BL362" t="str">
        <f>"https://www.hvlgroup.com/Products/Specs/"&amp;"H169701-PB/BK"</f>
        <v>https://www.hvlgroup.com/Products/Specs/H169701-PB/BK</v>
      </c>
      <c r="BM362" t="s">
        <v>926</v>
      </c>
      <c r="BN362" t="str">
        <f>"https://www.hvlgroup.com/Product/"&amp;"H169701-PB/BK"</f>
        <v>https://www.hvlgroup.com/Product/H169701-PB/BK</v>
      </c>
      <c r="BO362" t="s">
        <v>104</v>
      </c>
      <c r="BP362" t="s">
        <v>104</v>
      </c>
      <c r="BQ362" t="s">
        <v>901</v>
      </c>
      <c r="BR362" t="s">
        <v>116</v>
      </c>
      <c r="BS362" t="s">
        <v>116</v>
      </c>
      <c r="BT362">
        <v>0</v>
      </c>
      <c r="BV362" s="1">
        <v>42887</v>
      </c>
      <c r="BW362">
        <v>99</v>
      </c>
      <c r="BX362">
        <v>21</v>
      </c>
      <c r="BY362" t="s">
        <v>104</v>
      </c>
      <c r="BZ362">
        <v>0</v>
      </c>
      <c r="CA362">
        <v>0</v>
      </c>
      <c r="CB362">
        <v>0</v>
      </c>
      <c r="CC362">
        <v>0</v>
      </c>
      <c r="CD362">
        <v>1</v>
      </c>
      <c r="CE362">
        <v>68</v>
      </c>
      <c r="CF362" t="s">
        <v>90</v>
      </c>
      <c r="CI362" t="s">
        <v>111</v>
      </c>
      <c r="CJ362" t="s">
        <v>118</v>
      </c>
      <c r="CK362" t="s">
        <v>111</v>
      </c>
      <c r="CL362" t="s">
        <v>119</v>
      </c>
      <c r="CM362" t="s">
        <v>104</v>
      </c>
    </row>
    <row r="363" spans="1:91" x14ac:dyDescent="0.25">
      <c r="A363" t="s">
        <v>89</v>
      </c>
      <c r="B363" t="s">
        <v>90</v>
      </c>
      <c r="C363" t="s">
        <v>927</v>
      </c>
      <c r="D363" t="s">
        <v>925</v>
      </c>
      <c r="E363" s="4">
        <v>806134837730</v>
      </c>
      <c r="F363" t="s">
        <v>134</v>
      </c>
      <c r="G363" s="4">
        <v>81</v>
      </c>
      <c r="H363" s="4">
        <v>162</v>
      </c>
      <c r="I363" t="s">
        <v>135</v>
      </c>
      <c r="J363" t="s">
        <v>911</v>
      </c>
      <c r="K363" t="s">
        <v>96</v>
      </c>
      <c r="L363" t="s">
        <v>97</v>
      </c>
      <c r="M363" t="s">
        <v>98</v>
      </c>
      <c r="N363" t="s">
        <v>916</v>
      </c>
      <c r="O363" t="s">
        <v>100</v>
      </c>
      <c r="R363">
        <v>0</v>
      </c>
      <c r="S363">
        <v>0</v>
      </c>
      <c r="T363">
        <v>17.5</v>
      </c>
      <c r="U363">
        <v>21</v>
      </c>
      <c r="V363">
        <v>99</v>
      </c>
      <c r="W363">
        <v>5</v>
      </c>
      <c r="X363">
        <v>0</v>
      </c>
      <c r="Y363">
        <v>3</v>
      </c>
      <c r="Z363">
        <v>1</v>
      </c>
      <c r="AA363">
        <v>60</v>
      </c>
      <c r="AB363" t="s">
        <v>163</v>
      </c>
      <c r="AD363" t="s">
        <v>163</v>
      </c>
      <c r="AE363" t="s">
        <v>163</v>
      </c>
      <c r="AF363" t="s">
        <v>111</v>
      </c>
      <c r="AG363" t="s">
        <v>105</v>
      </c>
      <c r="AH363">
        <v>15</v>
      </c>
      <c r="AI363">
        <v>11</v>
      </c>
      <c r="AJ363">
        <v>7</v>
      </c>
      <c r="AK363">
        <v>4</v>
      </c>
      <c r="AL363">
        <v>0</v>
      </c>
      <c r="AM363">
        <v>0</v>
      </c>
      <c r="AN363">
        <v>0</v>
      </c>
      <c r="AO363">
        <v>0</v>
      </c>
      <c r="AP363" t="s">
        <v>106</v>
      </c>
      <c r="AQ363" t="s">
        <v>107</v>
      </c>
      <c r="AR363" t="s">
        <v>108</v>
      </c>
      <c r="AS363" t="s">
        <v>109</v>
      </c>
      <c r="AT363" t="s">
        <v>110</v>
      </c>
      <c r="AU363" t="s">
        <v>104</v>
      </c>
      <c r="AX363" t="s">
        <v>104</v>
      </c>
      <c r="AY363">
        <v>0</v>
      </c>
      <c r="AZ363">
        <v>0</v>
      </c>
      <c r="BA363">
        <v>4.5</v>
      </c>
      <c r="BC363">
        <v>0</v>
      </c>
      <c r="BD363">
        <v>75</v>
      </c>
      <c r="BE363" t="s">
        <v>136</v>
      </c>
      <c r="BI363" t="s">
        <v>112</v>
      </c>
      <c r="BJ363" t="s">
        <v>111</v>
      </c>
      <c r="BK363" t="s">
        <v>917</v>
      </c>
      <c r="BL363" t="str">
        <f>"https://www.hvlgroup.com/Products/Specs/"&amp;"H169701-PB/WH"</f>
        <v>https://www.hvlgroup.com/Products/Specs/H169701-PB/WH</v>
      </c>
      <c r="BM363" t="s">
        <v>926</v>
      </c>
      <c r="BN363" t="str">
        <f>"https://www.hvlgroup.com/Product/"&amp;"H169701-PB/WH"</f>
        <v>https://www.hvlgroup.com/Product/H169701-PB/WH</v>
      </c>
      <c r="BO363" t="s">
        <v>104</v>
      </c>
      <c r="BP363" t="s">
        <v>104</v>
      </c>
      <c r="BQ363" t="s">
        <v>901</v>
      </c>
      <c r="BR363" t="s">
        <v>116</v>
      </c>
      <c r="BS363" t="s">
        <v>116</v>
      </c>
      <c r="BT363">
        <v>0</v>
      </c>
      <c r="BV363" s="1">
        <v>42887</v>
      </c>
      <c r="BW363">
        <v>99</v>
      </c>
      <c r="BX363">
        <v>21</v>
      </c>
      <c r="BY363" t="s">
        <v>104</v>
      </c>
      <c r="BZ363">
        <v>0</v>
      </c>
      <c r="CA363">
        <v>0</v>
      </c>
      <c r="CB363">
        <v>0</v>
      </c>
      <c r="CC363">
        <v>0</v>
      </c>
      <c r="CD363">
        <v>1</v>
      </c>
      <c r="CE363">
        <v>68</v>
      </c>
      <c r="CF363" t="s">
        <v>90</v>
      </c>
      <c r="CI363" t="s">
        <v>111</v>
      </c>
      <c r="CJ363" t="s">
        <v>118</v>
      </c>
      <c r="CK363" t="s">
        <v>111</v>
      </c>
      <c r="CL363" t="s">
        <v>119</v>
      </c>
      <c r="CM363" t="s">
        <v>104</v>
      </c>
    </row>
    <row r="364" spans="1:91" x14ac:dyDescent="0.25">
      <c r="A364" t="s">
        <v>89</v>
      </c>
      <c r="B364" t="s">
        <v>90</v>
      </c>
      <c r="C364" t="s">
        <v>928</v>
      </c>
      <c r="D364" t="s">
        <v>925</v>
      </c>
      <c r="E364" s="4">
        <v>806134837747</v>
      </c>
      <c r="F364" t="s">
        <v>134</v>
      </c>
      <c r="G364" s="4">
        <v>81</v>
      </c>
      <c r="H364" s="4">
        <v>162</v>
      </c>
      <c r="I364" t="s">
        <v>135</v>
      </c>
      <c r="J364" t="s">
        <v>911</v>
      </c>
      <c r="K364" t="s">
        <v>96</v>
      </c>
      <c r="L364" t="s">
        <v>97</v>
      </c>
      <c r="M364" t="s">
        <v>98</v>
      </c>
      <c r="N364" t="s">
        <v>465</v>
      </c>
      <c r="O364" t="s">
        <v>100</v>
      </c>
      <c r="R364">
        <v>0</v>
      </c>
      <c r="S364">
        <v>0</v>
      </c>
      <c r="T364">
        <v>17.5</v>
      </c>
      <c r="U364">
        <v>21</v>
      </c>
      <c r="V364">
        <v>99</v>
      </c>
      <c r="W364">
        <v>5</v>
      </c>
      <c r="X364">
        <v>0</v>
      </c>
      <c r="Y364">
        <v>3</v>
      </c>
      <c r="Z364">
        <v>1</v>
      </c>
      <c r="AA364">
        <v>60</v>
      </c>
      <c r="AB364" t="s">
        <v>163</v>
      </c>
      <c r="AD364" t="s">
        <v>163</v>
      </c>
      <c r="AE364" t="s">
        <v>163</v>
      </c>
      <c r="AF364" t="s">
        <v>111</v>
      </c>
      <c r="AG364" t="s">
        <v>105</v>
      </c>
      <c r="AH364">
        <v>15</v>
      </c>
      <c r="AI364">
        <v>11</v>
      </c>
      <c r="AJ364">
        <v>7</v>
      </c>
      <c r="AK364">
        <v>4</v>
      </c>
      <c r="AL364">
        <v>0</v>
      </c>
      <c r="AM364">
        <v>0</v>
      </c>
      <c r="AN364">
        <v>0</v>
      </c>
      <c r="AO364">
        <v>0</v>
      </c>
      <c r="AP364" t="s">
        <v>106</v>
      </c>
      <c r="AQ364" t="s">
        <v>107</v>
      </c>
      <c r="AR364" t="s">
        <v>108</v>
      </c>
      <c r="AS364" t="s">
        <v>109</v>
      </c>
      <c r="AT364" t="s">
        <v>110</v>
      </c>
      <c r="AU364" t="s">
        <v>104</v>
      </c>
      <c r="AX364" t="s">
        <v>104</v>
      </c>
      <c r="AY364">
        <v>0</v>
      </c>
      <c r="AZ364">
        <v>0</v>
      </c>
      <c r="BA364">
        <v>4.5</v>
      </c>
      <c r="BC364">
        <v>0</v>
      </c>
      <c r="BD364">
        <v>75</v>
      </c>
      <c r="BE364" t="s">
        <v>136</v>
      </c>
      <c r="BI364" t="s">
        <v>112</v>
      </c>
      <c r="BJ364" t="s">
        <v>111</v>
      </c>
      <c r="BK364" t="s">
        <v>466</v>
      </c>
      <c r="BL364" t="str">
        <f>"https://www.hvlgroup.com/Products/Specs/"&amp;"H169701-PN/BK"</f>
        <v>https://www.hvlgroup.com/Products/Specs/H169701-PN/BK</v>
      </c>
      <c r="BM364" t="s">
        <v>926</v>
      </c>
      <c r="BN364" t="str">
        <f>"https://www.hvlgroup.com/Product/"&amp;"H169701-PN/BK"</f>
        <v>https://www.hvlgroup.com/Product/H169701-PN/BK</v>
      </c>
      <c r="BO364" t="s">
        <v>104</v>
      </c>
      <c r="BP364" t="s">
        <v>104</v>
      </c>
      <c r="BQ364" t="s">
        <v>901</v>
      </c>
      <c r="BR364" t="s">
        <v>116</v>
      </c>
      <c r="BS364" t="s">
        <v>116</v>
      </c>
      <c r="BT364">
        <v>0</v>
      </c>
      <c r="BV364" s="1">
        <v>42887</v>
      </c>
      <c r="BW364">
        <v>99</v>
      </c>
      <c r="BX364">
        <v>21</v>
      </c>
      <c r="BY364" t="s">
        <v>104</v>
      </c>
      <c r="BZ364">
        <v>0</v>
      </c>
      <c r="CA364">
        <v>0</v>
      </c>
      <c r="CB364">
        <v>0</v>
      </c>
      <c r="CC364">
        <v>0</v>
      </c>
      <c r="CD364">
        <v>1</v>
      </c>
      <c r="CE364">
        <v>68</v>
      </c>
      <c r="CF364" t="s">
        <v>90</v>
      </c>
      <c r="CI364" t="s">
        <v>111</v>
      </c>
      <c r="CJ364" t="s">
        <v>118</v>
      </c>
      <c r="CK364" t="s">
        <v>111</v>
      </c>
      <c r="CL364" t="s">
        <v>119</v>
      </c>
      <c r="CM364" t="s">
        <v>104</v>
      </c>
    </row>
    <row r="365" spans="1:91" x14ac:dyDescent="0.25">
      <c r="A365" t="s">
        <v>89</v>
      </c>
      <c r="B365" t="s">
        <v>90</v>
      </c>
      <c r="C365" t="s">
        <v>929</v>
      </c>
      <c r="D365" t="s">
        <v>925</v>
      </c>
      <c r="E365" s="4">
        <v>806134837754</v>
      </c>
      <c r="F365" t="s">
        <v>134</v>
      </c>
      <c r="G365" s="4">
        <v>81</v>
      </c>
      <c r="H365" s="4">
        <v>162</v>
      </c>
      <c r="I365" t="s">
        <v>135</v>
      </c>
      <c r="J365" t="s">
        <v>911</v>
      </c>
      <c r="K365" t="s">
        <v>96</v>
      </c>
      <c r="L365" t="s">
        <v>97</v>
      </c>
      <c r="M365" t="s">
        <v>98</v>
      </c>
      <c r="N365" t="s">
        <v>699</v>
      </c>
      <c r="O365" t="s">
        <v>100</v>
      </c>
      <c r="R365">
        <v>0</v>
      </c>
      <c r="S365">
        <v>0</v>
      </c>
      <c r="T365">
        <v>17.5</v>
      </c>
      <c r="U365">
        <v>21</v>
      </c>
      <c r="V365">
        <v>99</v>
      </c>
      <c r="W365">
        <v>5</v>
      </c>
      <c r="X365">
        <v>0</v>
      </c>
      <c r="Y365">
        <v>3</v>
      </c>
      <c r="Z365">
        <v>1</v>
      </c>
      <c r="AA365">
        <v>60</v>
      </c>
      <c r="AB365" t="s">
        <v>163</v>
      </c>
      <c r="AD365" t="s">
        <v>163</v>
      </c>
      <c r="AE365" t="s">
        <v>163</v>
      </c>
      <c r="AF365" t="s">
        <v>111</v>
      </c>
      <c r="AG365" t="s">
        <v>105</v>
      </c>
      <c r="AH365">
        <v>15</v>
      </c>
      <c r="AI365">
        <v>11</v>
      </c>
      <c r="AJ365">
        <v>7</v>
      </c>
      <c r="AK365">
        <v>4</v>
      </c>
      <c r="AL365">
        <v>0</v>
      </c>
      <c r="AM365">
        <v>0</v>
      </c>
      <c r="AN365">
        <v>0</v>
      </c>
      <c r="AO365">
        <v>0</v>
      </c>
      <c r="AP365" t="s">
        <v>106</v>
      </c>
      <c r="AQ365" t="s">
        <v>107</v>
      </c>
      <c r="AR365" t="s">
        <v>108</v>
      </c>
      <c r="AS365" t="s">
        <v>109</v>
      </c>
      <c r="AT365" t="s">
        <v>110</v>
      </c>
      <c r="AU365" t="s">
        <v>104</v>
      </c>
      <c r="AX365" t="s">
        <v>104</v>
      </c>
      <c r="AY365">
        <v>0</v>
      </c>
      <c r="AZ365">
        <v>0</v>
      </c>
      <c r="BA365">
        <v>4.5</v>
      </c>
      <c r="BC365">
        <v>0</v>
      </c>
      <c r="BD365">
        <v>75</v>
      </c>
      <c r="BE365" t="s">
        <v>136</v>
      </c>
      <c r="BI365" t="s">
        <v>112</v>
      </c>
      <c r="BJ365" t="s">
        <v>111</v>
      </c>
      <c r="BK365" t="s">
        <v>700</v>
      </c>
      <c r="BL365" t="str">
        <f>"https://www.hvlgroup.com/Products/Specs/"&amp;"H169701-PN/WH"</f>
        <v>https://www.hvlgroup.com/Products/Specs/H169701-PN/WH</v>
      </c>
      <c r="BM365" t="s">
        <v>926</v>
      </c>
      <c r="BN365" t="str">
        <f>"https://www.hvlgroup.com/Product/"&amp;"H169701-PN/WH"</f>
        <v>https://www.hvlgroup.com/Product/H169701-PN/WH</v>
      </c>
      <c r="BO365" t="s">
        <v>104</v>
      </c>
      <c r="BP365" t="s">
        <v>104</v>
      </c>
      <c r="BQ365" t="s">
        <v>901</v>
      </c>
      <c r="BR365" t="s">
        <v>116</v>
      </c>
      <c r="BS365" t="s">
        <v>116</v>
      </c>
      <c r="BT365">
        <v>0</v>
      </c>
      <c r="BV365" s="1">
        <v>42887</v>
      </c>
      <c r="BW365">
        <v>99</v>
      </c>
      <c r="BX365">
        <v>21</v>
      </c>
      <c r="BY365" t="s">
        <v>104</v>
      </c>
      <c r="BZ365">
        <v>0</v>
      </c>
      <c r="CA365">
        <v>0</v>
      </c>
      <c r="CB365">
        <v>0</v>
      </c>
      <c r="CC365">
        <v>0</v>
      </c>
      <c r="CD365">
        <v>1</v>
      </c>
      <c r="CE365">
        <v>68</v>
      </c>
      <c r="CF365" t="s">
        <v>90</v>
      </c>
      <c r="CI365" t="s">
        <v>111</v>
      </c>
      <c r="CJ365" t="s">
        <v>118</v>
      </c>
      <c r="CK365" t="s">
        <v>111</v>
      </c>
      <c r="CL365" t="s">
        <v>119</v>
      </c>
      <c r="CM365" t="s">
        <v>104</v>
      </c>
    </row>
    <row r="366" spans="1:91" x14ac:dyDescent="0.25">
      <c r="A366" t="s">
        <v>89</v>
      </c>
      <c r="B366" t="s">
        <v>90</v>
      </c>
      <c r="C366" t="s">
        <v>930</v>
      </c>
      <c r="D366" t="s">
        <v>925</v>
      </c>
      <c r="E366" s="4">
        <v>806134837761</v>
      </c>
      <c r="F366" t="s">
        <v>134</v>
      </c>
      <c r="G366" s="4">
        <v>81</v>
      </c>
      <c r="H366" s="4">
        <v>162</v>
      </c>
      <c r="I366" t="s">
        <v>135</v>
      </c>
      <c r="J366" t="s">
        <v>911</v>
      </c>
      <c r="K366" t="s">
        <v>96</v>
      </c>
      <c r="L366" t="s">
        <v>97</v>
      </c>
      <c r="M366" t="s">
        <v>98</v>
      </c>
      <c r="N366" t="s">
        <v>779</v>
      </c>
      <c r="O366" t="s">
        <v>100</v>
      </c>
      <c r="R366">
        <v>0</v>
      </c>
      <c r="S366">
        <v>0</v>
      </c>
      <c r="T366">
        <v>17.5</v>
      </c>
      <c r="U366">
        <v>21</v>
      </c>
      <c r="V366">
        <v>99</v>
      </c>
      <c r="W366">
        <v>5</v>
      </c>
      <c r="X366">
        <v>0</v>
      </c>
      <c r="Y366">
        <v>3</v>
      </c>
      <c r="Z366">
        <v>1</v>
      </c>
      <c r="AA366">
        <v>60</v>
      </c>
      <c r="AB366" t="s">
        <v>163</v>
      </c>
      <c r="AD366" t="s">
        <v>163</v>
      </c>
      <c r="AE366" t="s">
        <v>163</v>
      </c>
      <c r="AF366" t="s">
        <v>111</v>
      </c>
      <c r="AG366" t="s">
        <v>105</v>
      </c>
      <c r="AH366">
        <v>15</v>
      </c>
      <c r="AI366">
        <v>11</v>
      </c>
      <c r="AJ366">
        <v>7</v>
      </c>
      <c r="AK366">
        <v>4</v>
      </c>
      <c r="AL366">
        <v>0</v>
      </c>
      <c r="AM366">
        <v>0</v>
      </c>
      <c r="AN366">
        <v>0</v>
      </c>
      <c r="AO366">
        <v>0</v>
      </c>
      <c r="AP366" t="s">
        <v>106</v>
      </c>
      <c r="AQ366" t="s">
        <v>107</v>
      </c>
      <c r="AR366" t="s">
        <v>108</v>
      </c>
      <c r="AS366" t="s">
        <v>109</v>
      </c>
      <c r="AT366" t="s">
        <v>110</v>
      </c>
      <c r="AU366" t="s">
        <v>104</v>
      </c>
      <c r="AX366" t="s">
        <v>104</v>
      </c>
      <c r="AY366">
        <v>0</v>
      </c>
      <c r="AZ366">
        <v>0</v>
      </c>
      <c r="BA366">
        <v>4.5</v>
      </c>
      <c r="BC366">
        <v>0</v>
      </c>
      <c r="BD366">
        <v>75</v>
      </c>
      <c r="BE366" t="s">
        <v>136</v>
      </c>
      <c r="BI366" t="s">
        <v>112</v>
      </c>
      <c r="BJ366" t="s">
        <v>111</v>
      </c>
      <c r="BK366" t="s">
        <v>780</v>
      </c>
      <c r="BL366" t="str">
        <f>"https://www.hvlgroup.com/Products/Specs/"&amp;"H169701-POC/BK"</f>
        <v>https://www.hvlgroup.com/Products/Specs/H169701-POC/BK</v>
      </c>
      <c r="BM366" t="s">
        <v>926</v>
      </c>
      <c r="BN366" t="str">
        <f>"https://www.hvlgroup.com/Product/"&amp;"H169701-POC/BK"</f>
        <v>https://www.hvlgroup.com/Product/H169701-POC/BK</v>
      </c>
      <c r="BO366" t="s">
        <v>104</v>
      </c>
      <c r="BP366" t="s">
        <v>104</v>
      </c>
      <c r="BQ366" t="s">
        <v>901</v>
      </c>
      <c r="BR366" t="s">
        <v>116</v>
      </c>
      <c r="BS366" t="s">
        <v>116</v>
      </c>
      <c r="BT366">
        <v>0</v>
      </c>
      <c r="BV366" s="1">
        <v>42887</v>
      </c>
      <c r="BW366">
        <v>99</v>
      </c>
      <c r="BX366">
        <v>21</v>
      </c>
      <c r="BY366" t="s">
        <v>104</v>
      </c>
      <c r="BZ366">
        <v>0</v>
      </c>
      <c r="CA366">
        <v>0</v>
      </c>
      <c r="CB366">
        <v>0</v>
      </c>
      <c r="CC366">
        <v>0</v>
      </c>
      <c r="CD366">
        <v>1</v>
      </c>
      <c r="CE366">
        <v>68</v>
      </c>
      <c r="CF366" t="s">
        <v>90</v>
      </c>
      <c r="CI366" t="s">
        <v>111</v>
      </c>
      <c r="CJ366" t="s">
        <v>118</v>
      </c>
      <c r="CK366" t="s">
        <v>111</v>
      </c>
      <c r="CL366" t="s">
        <v>119</v>
      </c>
      <c r="CM366" t="s">
        <v>104</v>
      </c>
    </row>
    <row r="367" spans="1:91" x14ac:dyDescent="0.25">
      <c r="A367" t="s">
        <v>89</v>
      </c>
      <c r="B367" t="s">
        <v>90</v>
      </c>
      <c r="C367" t="s">
        <v>931</v>
      </c>
      <c r="D367" t="s">
        <v>925</v>
      </c>
      <c r="E367" s="4">
        <v>806134837778</v>
      </c>
      <c r="F367" t="s">
        <v>134</v>
      </c>
      <c r="G367" s="4">
        <v>81</v>
      </c>
      <c r="I367" t="s">
        <v>135</v>
      </c>
      <c r="J367" t="s">
        <v>911</v>
      </c>
      <c r="K367" t="s">
        <v>96</v>
      </c>
      <c r="L367" t="s">
        <v>97</v>
      </c>
      <c r="M367" t="s">
        <v>98</v>
      </c>
      <c r="N367" t="s">
        <v>922</v>
      </c>
      <c r="O367" t="s">
        <v>100</v>
      </c>
      <c r="R367">
        <v>0</v>
      </c>
      <c r="S367">
        <v>0</v>
      </c>
      <c r="T367">
        <v>17.5</v>
      </c>
      <c r="U367">
        <v>21</v>
      </c>
      <c r="V367">
        <v>99</v>
      </c>
      <c r="W367">
        <v>5</v>
      </c>
      <c r="X367">
        <v>0</v>
      </c>
      <c r="Y367">
        <v>3</v>
      </c>
      <c r="Z367">
        <v>1</v>
      </c>
      <c r="AA367">
        <v>60</v>
      </c>
      <c r="AB367" t="s">
        <v>163</v>
      </c>
      <c r="AD367" t="s">
        <v>163</v>
      </c>
      <c r="AE367" t="s">
        <v>163</v>
      </c>
      <c r="AF367" t="s">
        <v>111</v>
      </c>
      <c r="AG367" t="s">
        <v>105</v>
      </c>
      <c r="AH367">
        <v>15</v>
      </c>
      <c r="AI367">
        <v>11</v>
      </c>
      <c r="AJ367">
        <v>7</v>
      </c>
      <c r="AK367">
        <v>4</v>
      </c>
      <c r="AL367">
        <v>0</v>
      </c>
      <c r="AM367">
        <v>0</v>
      </c>
      <c r="AN367">
        <v>0</v>
      </c>
      <c r="AO367">
        <v>0</v>
      </c>
      <c r="AP367" t="s">
        <v>106</v>
      </c>
      <c r="AQ367" t="s">
        <v>107</v>
      </c>
      <c r="AR367" t="s">
        <v>108</v>
      </c>
      <c r="AS367" t="s">
        <v>109</v>
      </c>
      <c r="AT367" t="s">
        <v>110</v>
      </c>
      <c r="AU367" t="s">
        <v>104</v>
      </c>
      <c r="AX367" t="s">
        <v>104</v>
      </c>
      <c r="AY367">
        <v>0</v>
      </c>
      <c r="AZ367">
        <v>0</v>
      </c>
      <c r="BA367">
        <v>4.5</v>
      </c>
      <c r="BC367">
        <v>0</v>
      </c>
      <c r="BD367">
        <v>75</v>
      </c>
      <c r="BE367" t="s">
        <v>136</v>
      </c>
      <c r="BI367" t="s">
        <v>112</v>
      </c>
      <c r="BJ367" t="s">
        <v>111</v>
      </c>
      <c r="BK367" t="s">
        <v>923</v>
      </c>
      <c r="BL367" t="str">
        <f>"https://www.hvlgroup.com/Products/Specs/"&amp;"H169701-POC/WH"</f>
        <v>https://www.hvlgroup.com/Products/Specs/H169701-POC/WH</v>
      </c>
      <c r="BM367" t="s">
        <v>926</v>
      </c>
      <c r="BN367" t="str">
        <f>"https://www.hvlgroup.com/Product/"&amp;"H169701-POC/WH"</f>
        <v>https://www.hvlgroup.com/Product/H169701-POC/WH</v>
      </c>
      <c r="BO367" t="s">
        <v>104</v>
      </c>
      <c r="BP367" t="s">
        <v>104</v>
      </c>
      <c r="BQ367" t="s">
        <v>901</v>
      </c>
      <c r="BR367" t="s">
        <v>116</v>
      </c>
      <c r="BS367" t="s">
        <v>116</v>
      </c>
      <c r="BT367">
        <v>0</v>
      </c>
      <c r="BV367" s="1">
        <v>42887</v>
      </c>
      <c r="BW367">
        <v>99</v>
      </c>
      <c r="BX367">
        <v>21</v>
      </c>
      <c r="BY367" t="s">
        <v>104</v>
      </c>
      <c r="BZ367">
        <v>0</v>
      </c>
      <c r="CA367">
        <v>0</v>
      </c>
      <c r="CB367">
        <v>0</v>
      </c>
      <c r="CC367">
        <v>0</v>
      </c>
      <c r="CD367">
        <v>1</v>
      </c>
      <c r="CE367">
        <v>68</v>
      </c>
      <c r="CF367" t="s">
        <v>90</v>
      </c>
      <c r="CG367" s="1">
        <v>43709</v>
      </c>
      <c r="CI367" t="s">
        <v>111</v>
      </c>
      <c r="CJ367" t="s">
        <v>118</v>
      </c>
      <c r="CK367" t="s">
        <v>111</v>
      </c>
      <c r="CL367" t="s">
        <v>119</v>
      </c>
      <c r="CM367" t="s">
        <v>104</v>
      </c>
    </row>
    <row r="368" spans="1:91" x14ac:dyDescent="0.25">
      <c r="A368" t="s">
        <v>89</v>
      </c>
      <c r="B368" t="s">
        <v>90</v>
      </c>
      <c r="C368" t="s">
        <v>932</v>
      </c>
      <c r="D368" t="s">
        <v>933</v>
      </c>
      <c r="E368" s="4">
        <v>806134837785</v>
      </c>
      <c r="F368" t="s">
        <v>128</v>
      </c>
      <c r="G368" s="4">
        <v>81</v>
      </c>
      <c r="H368" s="4">
        <v>162</v>
      </c>
      <c r="I368" t="s">
        <v>94</v>
      </c>
      <c r="J368" t="s">
        <v>934</v>
      </c>
      <c r="K368" t="s">
        <v>96</v>
      </c>
      <c r="L368" t="s">
        <v>97</v>
      </c>
      <c r="M368" t="s">
        <v>98</v>
      </c>
      <c r="N368" t="s">
        <v>460</v>
      </c>
      <c r="O368" t="s">
        <v>100</v>
      </c>
      <c r="R368">
        <v>0</v>
      </c>
      <c r="S368">
        <v>0</v>
      </c>
      <c r="T368">
        <v>11</v>
      </c>
      <c r="U368">
        <v>0</v>
      </c>
      <c r="V368">
        <v>0</v>
      </c>
      <c r="W368">
        <v>4.75</v>
      </c>
      <c r="X368">
        <v>7.5</v>
      </c>
      <c r="Y368">
        <v>4</v>
      </c>
      <c r="Z368">
        <v>2</v>
      </c>
      <c r="AA368">
        <v>60</v>
      </c>
      <c r="AB368" t="s">
        <v>182</v>
      </c>
      <c r="AD368" t="s">
        <v>182</v>
      </c>
      <c r="AE368" t="s">
        <v>182</v>
      </c>
      <c r="AF368" t="s">
        <v>111</v>
      </c>
      <c r="AG368" t="s">
        <v>105</v>
      </c>
      <c r="AH368">
        <v>12</v>
      </c>
      <c r="AI368">
        <v>9</v>
      </c>
      <c r="AJ368">
        <v>8</v>
      </c>
      <c r="AK368">
        <v>4</v>
      </c>
      <c r="AL368">
        <v>0</v>
      </c>
      <c r="AM368">
        <v>0</v>
      </c>
      <c r="AN368">
        <v>0</v>
      </c>
      <c r="AO368">
        <v>0</v>
      </c>
      <c r="AP368" t="s">
        <v>106</v>
      </c>
      <c r="AQ368" t="s">
        <v>107</v>
      </c>
      <c r="AR368" t="s">
        <v>108</v>
      </c>
      <c r="AS368" t="s">
        <v>109</v>
      </c>
      <c r="AT368" t="s">
        <v>110</v>
      </c>
      <c r="AU368" t="s">
        <v>111</v>
      </c>
      <c r="AV368" t="s">
        <v>112</v>
      </c>
      <c r="AW368" t="s">
        <v>112</v>
      </c>
      <c r="AX368" t="s">
        <v>104</v>
      </c>
      <c r="AY368">
        <v>0</v>
      </c>
      <c r="AZ368">
        <v>0</v>
      </c>
      <c r="BA368">
        <v>4.75</v>
      </c>
      <c r="BC368">
        <v>0</v>
      </c>
      <c r="BD368">
        <v>15</v>
      </c>
      <c r="BI368" t="s">
        <v>112</v>
      </c>
      <c r="BJ368" t="s">
        <v>111</v>
      </c>
      <c r="BK368" t="s">
        <v>461</v>
      </c>
      <c r="BL368" t="str">
        <f>"https://www.hvlgroup.com/Products/Specs/"&amp;"H172102-AGB/BK"</f>
        <v>https://www.hvlgroup.com/Products/Specs/H172102-AGB/BK</v>
      </c>
      <c r="BM368" t="s">
        <v>935</v>
      </c>
      <c r="BN368" t="str">
        <f>"https://www.hvlgroup.com/Product/"&amp;"H172102-AGB/BK"</f>
        <v>https://www.hvlgroup.com/Product/H172102-AGB/BK</v>
      </c>
      <c r="BO368" t="s">
        <v>104</v>
      </c>
      <c r="BP368" t="s">
        <v>104</v>
      </c>
      <c r="BQ368" t="s">
        <v>901</v>
      </c>
      <c r="BR368" t="s">
        <v>116</v>
      </c>
      <c r="BS368" t="s">
        <v>116</v>
      </c>
      <c r="BT368">
        <v>0</v>
      </c>
      <c r="BV368" s="1">
        <v>42887</v>
      </c>
      <c r="BW368">
        <v>0</v>
      </c>
      <c r="BX368">
        <v>0</v>
      </c>
      <c r="BY368" t="s">
        <v>104</v>
      </c>
      <c r="BZ368">
        <v>0</v>
      </c>
      <c r="CA368">
        <v>0</v>
      </c>
      <c r="CB368">
        <v>0</v>
      </c>
      <c r="CC368">
        <v>0</v>
      </c>
      <c r="CD368">
        <v>1</v>
      </c>
      <c r="CE368">
        <v>117</v>
      </c>
      <c r="CF368" t="s">
        <v>90</v>
      </c>
      <c r="CI368" t="s">
        <v>111</v>
      </c>
      <c r="CJ368" t="s">
        <v>118</v>
      </c>
      <c r="CK368" t="s">
        <v>111</v>
      </c>
      <c r="CL368" t="s">
        <v>119</v>
      </c>
      <c r="CM368" t="s">
        <v>104</v>
      </c>
    </row>
    <row r="369" spans="1:91" x14ac:dyDescent="0.25">
      <c r="A369" t="s">
        <v>89</v>
      </c>
      <c r="B369" t="s">
        <v>90</v>
      </c>
      <c r="C369" t="s">
        <v>936</v>
      </c>
      <c r="D369" t="s">
        <v>933</v>
      </c>
      <c r="E369" s="4">
        <v>806134837792</v>
      </c>
      <c r="F369" t="s">
        <v>128</v>
      </c>
      <c r="G369" s="4">
        <v>81</v>
      </c>
      <c r="H369" s="4">
        <v>162</v>
      </c>
      <c r="I369" t="s">
        <v>94</v>
      </c>
      <c r="J369" t="s">
        <v>934</v>
      </c>
      <c r="K369" t="s">
        <v>96</v>
      </c>
      <c r="L369" t="s">
        <v>97</v>
      </c>
      <c r="M369" t="s">
        <v>98</v>
      </c>
      <c r="N369" t="s">
        <v>695</v>
      </c>
      <c r="O369" t="s">
        <v>100</v>
      </c>
      <c r="R369">
        <v>0</v>
      </c>
      <c r="S369">
        <v>0</v>
      </c>
      <c r="T369">
        <v>11</v>
      </c>
      <c r="U369">
        <v>0</v>
      </c>
      <c r="V369">
        <v>0</v>
      </c>
      <c r="W369">
        <v>4.75</v>
      </c>
      <c r="X369">
        <v>7.5</v>
      </c>
      <c r="Y369">
        <v>4</v>
      </c>
      <c r="Z369">
        <v>2</v>
      </c>
      <c r="AA369">
        <v>60</v>
      </c>
      <c r="AB369" t="s">
        <v>182</v>
      </c>
      <c r="AD369" t="s">
        <v>182</v>
      </c>
      <c r="AE369" t="s">
        <v>182</v>
      </c>
      <c r="AF369" t="s">
        <v>111</v>
      </c>
      <c r="AG369" t="s">
        <v>105</v>
      </c>
      <c r="AH369">
        <v>12</v>
      </c>
      <c r="AI369">
        <v>9</v>
      </c>
      <c r="AJ369">
        <v>8</v>
      </c>
      <c r="AK369">
        <v>4</v>
      </c>
      <c r="AL369">
        <v>0</v>
      </c>
      <c r="AM369">
        <v>0</v>
      </c>
      <c r="AN369">
        <v>0</v>
      </c>
      <c r="AO369">
        <v>0</v>
      </c>
      <c r="AP369" t="s">
        <v>106</v>
      </c>
      <c r="AQ369" t="s">
        <v>107</v>
      </c>
      <c r="AR369" t="s">
        <v>108</v>
      </c>
      <c r="AS369" t="s">
        <v>109</v>
      </c>
      <c r="AT369" t="s">
        <v>110</v>
      </c>
      <c r="AU369" t="s">
        <v>111</v>
      </c>
      <c r="AV369" t="s">
        <v>112</v>
      </c>
      <c r="AW369" t="s">
        <v>112</v>
      </c>
      <c r="AX369" t="s">
        <v>104</v>
      </c>
      <c r="AY369">
        <v>0</v>
      </c>
      <c r="AZ369">
        <v>0</v>
      </c>
      <c r="BA369">
        <v>4.75</v>
      </c>
      <c r="BC369">
        <v>0</v>
      </c>
      <c r="BD369">
        <v>15</v>
      </c>
      <c r="BI369" t="s">
        <v>112</v>
      </c>
      <c r="BJ369" t="s">
        <v>111</v>
      </c>
      <c r="BK369" t="s">
        <v>696</v>
      </c>
      <c r="BL369" t="str">
        <f>"https://www.hvlgroup.com/Products/Specs/"&amp;"H172102-AGB/WH"</f>
        <v>https://www.hvlgroup.com/Products/Specs/H172102-AGB/WH</v>
      </c>
      <c r="BM369" t="s">
        <v>935</v>
      </c>
      <c r="BN369" t="str">
        <f>"https://www.hvlgroup.com/Product/"&amp;"H172102-AGB/WH"</f>
        <v>https://www.hvlgroup.com/Product/H172102-AGB/WH</v>
      </c>
      <c r="BO369" t="s">
        <v>104</v>
      </c>
      <c r="BP369" t="s">
        <v>104</v>
      </c>
      <c r="BQ369" t="s">
        <v>901</v>
      </c>
      <c r="BR369" t="s">
        <v>116</v>
      </c>
      <c r="BS369" t="s">
        <v>116</v>
      </c>
      <c r="BT369">
        <v>0</v>
      </c>
      <c r="BV369" s="1">
        <v>42887</v>
      </c>
      <c r="BW369">
        <v>0</v>
      </c>
      <c r="BX369">
        <v>0</v>
      </c>
      <c r="BY369" t="s">
        <v>104</v>
      </c>
      <c r="BZ369">
        <v>0</v>
      </c>
      <c r="CA369">
        <v>0</v>
      </c>
      <c r="CB369">
        <v>0</v>
      </c>
      <c r="CC369">
        <v>0</v>
      </c>
      <c r="CD369">
        <v>1</v>
      </c>
      <c r="CE369">
        <v>117</v>
      </c>
      <c r="CF369" t="s">
        <v>90</v>
      </c>
      <c r="CI369" t="s">
        <v>111</v>
      </c>
      <c r="CJ369" t="s">
        <v>118</v>
      </c>
      <c r="CK369" t="s">
        <v>111</v>
      </c>
      <c r="CL369" t="s">
        <v>119</v>
      </c>
      <c r="CM369" t="s">
        <v>104</v>
      </c>
    </row>
    <row r="370" spans="1:91" x14ac:dyDescent="0.25">
      <c r="A370" t="s">
        <v>89</v>
      </c>
      <c r="B370" t="s">
        <v>90</v>
      </c>
      <c r="C370" t="s">
        <v>937</v>
      </c>
      <c r="D370" t="s">
        <v>933</v>
      </c>
      <c r="E370" s="4">
        <v>806134837808</v>
      </c>
      <c r="F370" t="s">
        <v>128</v>
      </c>
      <c r="G370" s="4">
        <v>81</v>
      </c>
      <c r="H370" s="4">
        <v>162</v>
      </c>
      <c r="I370" t="s">
        <v>94</v>
      </c>
      <c r="J370" t="s">
        <v>934</v>
      </c>
      <c r="K370" t="s">
        <v>96</v>
      </c>
      <c r="L370" t="s">
        <v>97</v>
      </c>
      <c r="M370" t="s">
        <v>98</v>
      </c>
      <c r="N370" t="s">
        <v>465</v>
      </c>
      <c r="O370" t="s">
        <v>100</v>
      </c>
      <c r="R370">
        <v>0</v>
      </c>
      <c r="S370">
        <v>0</v>
      </c>
      <c r="T370">
        <v>11</v>
      </c>
      <c r="U370">
        <v>0</v>
      </c>
      <c r="V370">
        <v>0</v>
      </c>
      <c r="W370">
        <v>4.75</v>
      </c>
      <c r="X370">
        <v>7.5</v>
      </c>
      <c r="Y370">
        <v>4</v>
      </c>
      <c r="Z370">
        <v>2</v>
      </c>
      <c r="AA370">
        <v>60</v>
      </c>
      <c r="AB370" t="s">
        <v>182</v>
      </c>
      <c r="AD370" t="s">
        <v>182</v>
      </c>
      <c r="AE370" t="s">
        <v>182</v>
      </c>
      <c r="AF370" t="s">
        <v>111</v>
      </c>
      <c r="AG370" t="s">
        <v>105</v>
      </c>
      <c r="AH370">
        <v>12</v>
      </c>
      <c r="AI370">
        <v>9</v>
      </c>
      <c r="AJ370">
        <v>8</v>
      </c>
      <c r="AK370">
        <v>4</v>
      </c>
      <c r="AL370">
        <v>0</v>
      </c>
      <c r="AM370">
        <v>0</v>
      </c>
      <c r="AN370">
        <v>0</v>
      </c>
      <c r="AO370">
        <v>0</v>
      </c>
      <c r="AP370" t="s">
        <v>106</v>
      </c>
      <c r="AQ370" t="s">
        <v>107</v>
      </c>
      <c r="AR370" t="s">
        <v>108</v>
      </c>
      <c r="AS370" t="s">
        <v>109</v>
      </c>
      <c r="AT370" t="s">
        <v>110</v>
      </c>
      <c r="AU370" t="s">
        <v>111</v>
      </c>
      <c r="AV370" t="s">
        <v>112</v>
      </c>
      <c r="AW370" t="s">
        <v>112</v>
      </c>
      <c r="AX370" t="s">
        <v>104</v>
      </c>
      <c r="AY370">
        <v>0</v>
      </c>
      <c r="AZ370">
        <v>0</v>
      </c>
      <c r="BA370">
        <v>4.75</v>
      </c>
      <c r="BC370">
        <v>0</v>
      </c>
      <c r="BD370">
        <v>15</v>
      </c>
      <c r="BI370" t="s">
        <v>112</v>
      </c>
      <c r="BJ370" t="s">
        <v>111</v>
      </c>
      <c r="BK370" t="s">
        <v>466</v>
      </c>
      <c r="BL370" t="str">
        <f>"https://www.hvlgroup.com/Products/Specs/"&amp;"H172102-PN/BK"</f>
        <v>https://www.hvlgroup.com/Products/Specs/H172102-PN/BK</v>
      </c>
      <c r="BM370" t="s">
        <v>935</v>
      </c>
      <c r="BN370" t="str">
        <f>"https://www.hvlgroup.com/Product/"&amp;"H172102-PN/BK"</f>
        <v>https://www.hvlgroup.com/Product/H172102-PN/BK</v>
      </c>
      <c r="BO370" t="s">
        <v>104</v>
      </c>
      <c r="BP370" t="s">
        <v>104</v>
      </c>
      <c r="BQ370" t="s">
        <v>901</v>
      </c>
      <c r="BR370" t="s">
        <v>116</v>
      </c>
      <c r="BS370" t="s">
        <v>116</v>
      </c>
      <c r="BT370">
        <v>0</v>
      </c>
      <c r="BV370" s="1">
        <v>42887</v>
      </c>
      <c r="BW370">
        <v>0</v>
      </c>
      <c r="BX370">
        <v>0</v>
      </c>
      <c r="BY370" t="s">
        <v>104</v>
      </c>
      <c r="BZ370">
        <v>0</v>
      </c>
      <c r="CA370">
        <v>0</v>
      </c>
      <c r="CB370">
        <v>0</v>
      </c>
      <c r="CC370">
        <v>0</v>
      </c>
      <c r="CD370">
        <v>1</v>
      </c>
      <c r="CE370">
        <v>117</v>
      </c>
      <c r="CF370" t="s">
        <v>90</v>
      </c>
      <c r="CI370" t="s">
        <v>111</v>
      </c>
      <c r="CJ370" t="s">
        <v>118</v>
      </c>
      <c r="CK370" t="s">
        <v>111</v>
      </c>
      <c r="CL370" t="s">
        <v>119</v>
      </c>
      <c r="CM370" t="s">
        <v>104</v>
      </c>
    </row>
    <row r="371" spans="1:91" x14ac:dyDescent="0.25">
      <c r="A371" t="s">
        <v>89</v>
      </c>
      <c r="B371" t="s">
        <v>90</v>
      </c>
      <c r="C371" t="s">
        <v>938</v>
      </c>
      <c r="D371" t="s">
        <v>933</v>
      </c>
      <c r="E371" s="4">
        <v>806134837815</v>
      </c>
      <c r="F371" t="s">
        <v>128</v>
      </c>
      <c r="G371" s="4">
        <v>81</v>
      </c>
      <c r="H371" s="4">
        <v>162</v>
      </c>
      <c r="I371" t="s">
        <v>94</v>
      </c>
      <c r="J371" t="s">
        <v>934</v>
      </c>
      <c r="K371" t="s">
        <v>96</v>
      </c>
      <c r="L371" t="s">
        <v>97</v>
      </c>
      <c r="M371" t="s">
        <v>98</v>
      </c>
      <c r="N371" t="s">
        <v>699</v>
      </c>
      <c r="O371" t="s">
        <v>100</v>
      </c>
      <c r="R371">
        <v>0</v>
      </c>
      <c r="S371">
        <v>0</v>
      </c>
      <c r="T371">
        <v>11</v>
      </c>
      <c r="U371">
        <v>0</v>
      </c>
      <c r="V371">
        <v>0</v>
      </c>
      <c r="W371">
        <v>4.75</v>
      </c>
      <c r="X371">
        <v>7.5</v>
      </c>
      <c r="Y371">
        <v>4</v>
      </c>
      <c r="Z371">
        <v>2</v>
      </c>
      <c r="AA371">
        <v>60</v>
      </c>
      <c r="AB371" t="s">
        <v>182</v>
      </c>
      <c r="AD371" t="s">
        <v>182</v>
      </c>
      <c r="AE371" t="s">
        <v>182</v>
      </c>
      <c r="AF371" t="s">
        <v>111</v>
      </c>
      <c r="AG371" t="s">
        <v>105</v>
      </c>
      <c r="AH371">
        <v>12</v>
      </c>
      <c r="AI371">
        <v>9</v>
      </c>
      <c r="AJ371">
        <v>8</v>
      </c>
      <c r="AK371">
        <v>4</v>
      </c>
      <c r="AL371">
        <v>0</v>
      </c>
      <c r="AM371">
        <v>0</v>
      </c>
      <c r="AN371">
        <v>0</v>
      </c>
      <c r="AO371">
        <v>0</v>
      </c>
      <c r="AP371" t="s">
        <v>106</v>
      </c>
      <c r="AQ371" t="s">
        <v>107</v>
      </c>
      <c r="AR371" t="s">
        <v>108</v>
      </c>
      <c r="AS371" t="s">
        <v>109</v>
      </c>
      <c r="AT371" t="s">
        <v>110</v>
      </c>
      <c r="AU371" t="s">
        <v>111</v>
      </c>
      <c r="AV371" t="s">
        <v>112</v>
      </c>
      <c r="AW371" t="s">
        <v>112</v>
      </c>
      <c r="AX371" t="s">
        <v>104</v>
      </c>
      <c r="AY371">
        <v>0</v>
      </c>
      <c r="AZ371">
        <v>0</v>
      </c>
      <c r="BA371">
        <v>4.75</v>
      </c>
      <c r="BC371">
        <v>0</v>
      </c>
      <c r="BD371">
        <v>15</v>
      </c>
      <c r="BI371" t="s">
        <v>112</v>
      </c>
      <c r="BJ371" t="s">
        <v>111</v>
      </c>
      <c r="BK371" t="s">
        <v>700</v>
      </c>
      <c r="BL371" t="str">
        <f>"https://www.hvlgroup.com/Products/Specs/"&amp;"H172102-PN/WH"</f>
        <v>https://www.hvlgroup.com/Products/Specs/H172102-PN/WH</v>
      </c>
      <c r="BM371" t="s">
        <v>935</v>
      </c>
      <c r="BN371" t="str">
        <f>"https://www.hvlgroup.com/Product/"&amp;"H172102-PN/WH"</f>
        <v>https://www.hvlgroup.com/Product/H172102-PN/WH</v>
      </c>
      <c r="BO371" t="s">
        <v>104</v>
      </c>
      <c r="BP371" t="s">
        <v>104</v>
      </c>
      <c r="BQ371" t="s">
        <v>901</v>
      </c>
      <c r="BR371" t="s">
        <v>116</v>
      </c>
      <c r="BS371" t="s">
        <v>116</v>
      </c>
      <c r="BT371">
        <v>0</v>
      </c>
      <c r="BV371" s="1">
        <v>42887</v>
      </c>
      <c r="BW371">
        <v>0</v>
      </c>
      <c r="BX371">
        <v>0</v>
      </c>
      <c r="BY371" t="s">
        <v>104</v>
      </c>
      <c r="BZ371">
        <v>0</v>
      </c>
      <c r="CA371">
        <v>0</v>
      </c>
      <c r="CB371">
        <v>0</v>
      </c>
      <c r="CC371">
        <v>0</v>
      </c>
      <c r="CD371">
        <v>1</v>
      </c>
      <c r="CE371">
        <v>117</v>
      </c>
      <c r="CF371" t="s">
        <v>90</v>
      </c>
      <c r="CI371" t="s">
        <v>111</v>
      </c>
      <c r="CJ371" t="s">
        <v>118</v>
      </c>
      <c r="CK371" t="s">
        <v>111</v>
      </c>
      <c r="CL371" t="s">
        <v>119</v>
      </c>
      <c r="CM371" t="s">
        <v>104</v>
      </c>
    </row>
    <row r="372" spans="1:91" x14ac:dyDescent="0.25">
      <c r="A372" t="s">
        <v>89</v>
      </c>
      <c r="B372" t="s">
        <v>90</v>
      </c>
      <c r="C372" t="s">
        <v>939</v>
      </c>
      <c r="D372" t="s">
        <v>933</v>
      </c>
      <c r="E372" s="4">
        <v>806134837822</v>
      </c>
      <c r="F372" t="s">
        <v>128</v>
      </c>
      <c r="G372" s="4">
        <v>81</v>
      </c>
      <c r="H372" s="4">
        <v>162</v>
      </c>
      <c r="I372" t="s">
        <v>94</v>
      </c>
      <c r="J372" t="s">
        <v>934</v>
      </c>
      <c r="K372" t="s">
        <v>96</v>
      </c>
      <c r="L372" t="s">
        <v>97</v>
      </c>
      <c r="M372" t="s">
        <v>98</v>
      </c>
      <c r="N372" t="s">
        <v>779</v>
      </c>
      <c r="O372" t="s">
        <v>100</v>
      </c>
      <c r="R372">
        <v>0</v>
      </c>
      <c r="S372">
        <v>0</v>
      </c>
      <c r="T372">
        <v>11</v>
      </c>
      <c r="U372">
        <v>0</v>
      </c>
      <c r="V372">
        <v>0</v>
      </c>
      <c r="W372">
        <v>4.75</v>
      </c>
      <c r="X372">
        <v>7.5</v>
      </c>
      <c r="Y372">
        <v>4</v>
      </c>
      <c r="Z372">
        <v>2</v>
      </c>
      <c r="AA372">
        <v>60</v>
      </c>
      <c r="AB372" t="s">
        <v>182</v>
      </c>
      <c r="AD372" t="s">
        <v>182</v>
      </c>
      <c r="AE372" t="s">
        <v>182</v>
      </c>
      <c r="AF372" t="s">
        <v>111</v>
      </c>
      <c r="AG372" t="s">
        <v>105</v>
      </c>
      <c r="AH372">
        <v>12</v>
      </c>
      <c r="AI372">
        <v>9</v>
      </c>
      <c r="AJ372">
        <v>8</v>
      </c>
      <c r="AK372">
        <v>4</v>
      </c>
      <c r="AL372">
        <v>0</v>
      </c>
      <c r="AM372">
        <v>0</v>
      </c>
      <c r="AN372">
        <v>0</v>
      </c>
      <c r="AO372">
        <v>0</v>
      </c>
      <c r="AP372" t="s">
        <v>106</v>
      </c>
      <c r="AQ372" t="s">
        <v>107</v>
      </c>
      <c r="AR372" t="s">
        <v>108</v>
      </c>
      <c r="AS372" t="s">
        <v>109</v>
      </c>
      <c r="AT372" t="s">
        <v>110</v>
      </c>
      <c r="AU372" t="s">
        <v>111</v>
      </c>
      <c r="AV372" t="s">
        <v>112</v>
      </c>
      <c r="AW372" t="s">
        <v>112</v>
      </c>
      <c r="AX372" t="s">
        <v>104</v>
      </c>
      <c r="AY372">
        <v>0</v>
      </c>
      <c r="AZ372">
        <v>0</v>
      </c>
      <c r="BA372">
        <v>4.75</v>
      </c>
      <c r="BC372">
        <v>0</v>
      </c>
      <c r="BD372">
        <v>15</v>
      </c>
      <c r="BI372" t="s">
        <v>112</v>
      </c>
      <c r="BJ372" t="s">
        <v>111</v>
      </c>
      <c r="BK372" t="s">
        <v>780</v>
      </c>
      <c r="BL372" t="str">
        <f>"https://www.hvlgroup.com/Products/Specs/"&amp;"H172102-POC/BK"</f>
        <v>https://www.hvlgroup.com/Products/Specs/H172102-POC/BK</v>
      </c>
      <c r="BM372" t="s">
        <v>935</v>
      </c>
      <c r="BN372" t="str">
        <f>"https://www.hvlgroup.com/Product/"&amp;"H172102-POC/BK"</f>
        <v>https://www.hvlgroup.com/Product/H172102-POC/BK</v>
      </c>
      <c r="BO372" t="s">
        <v>104</v>
      </c>
      <c r="BP372" t="s">
        <v>104</v>
      </c>
      <c r="BQ372" t="s">
        <v>901</v>
      </c>
      <c r="BR372" t="s">
        <v>116</v>
      </c>
      <c r="BS372" t="s">
        <v>116</v>
      </c>
      <c r="BT372">
        <v>0</v>
      </c>
      <c r="BV372" s="1">
        <v>42887</v>
      </c>
      <c r="BW372">
        <v>0</v>
      </c>
      <c r="BX372">
        <v>0</v>
      </c>
      <c r="BY372" t="s">
        <v>104</v>
      </c>
      <c r="BZ372">
        <v>0</v>
      </c>
      <c r="CA372">
        <v>0</v>
      </c>
      <c r="CB372">
        <v>0</v>
      </c>
      <c r="CC372">
        <v>0</v>
      </c>
      <c r="CD372">
        <v>1</v>
      </c>
      <c r="CE372">
        <v>117</v>
      </c>
      <c r="CF372" t="s">
        <v>90</v>
      </c>
      <c r="CI372" t="s">
        <v>111</v>
      </c>
      <c r="CJ372" t="s">
        <v>118</v>
      </c>
      <c r="CK372" t="s">
        <v>111</v>
      </c>
      <c r="CL372" t="s">
        <v>119</v>
      </c>
      <c r="CM372" t="s">
        <v>104</v>
      </c>
    </row>
    <row r="373" spans="1:91" x14ac:dyDescent="0.25">
      <c r="A373" t="s">
        <v>89</v>
      </c>
      <c r="B373" t="s">
        <v>90</v>
      </c>
      <c r="C373" t="s">
        <v>940</v>
      </c>
      <c r="D373" t="s">
        <v>933</v>
      </c>
      <c r="E373" s="4">
        <v>806134837839</v>
      </c>
      <c r="F373" t="s">
        <v>128</v>
      </c>
      <c r="G373" s="4">
        <v>81</v>
      </c>
      <c r="H373" s="4">
        <v>162</v>
      </c>
      <c r="I373" t="s">
        <v>94</v>
      </c>
      <c r="J373" t="s">
        <v>934</v>
      </c>
      <c r="K373" t="s">
        <v>96</v>
      </c>
      <c r="L373" t="s">
        <v>97</v>
      </c>
      <c r="M373" t="s">
        <v>98</v>
      </c>
      <c r="N373" t="s">
        <v>922</v>
      </c>
      <c r="O373" t="s">
        <v>100</v>
      </c>
      <c r="R373">
        <v>0</v>
      </c>
      <c r="S373">
        <v>0</v>
      </c>
      <c r="T373">
        <v>11</v>
      </c>
      <c r="U373">
        <v>0</v>
      </c>
      <c r="V373">
        <v>0</v>
      </c>
      <c r="W373">
        <v>4.75</v>
      </c>
      <c r="X373">
        <v>7.5</v>
      </c>
      <c r="Y373">
        <v>4</v>
      </c>
      <c r="Z373">
        <v>2</v>
      </c>
      <c r="AA373">
        <v>60</v>
      </c>
      <c r="AB373" t="s">
        <v>182</v>
      </c>
      <c r="AD373" t="s">
        <v>182</v>
      </c>
      <c r="AE373" t="s">
        <v>182</v>
      </c>
      <c r="AF373" t="s">
        <v>111</v>
      </c>
      <c r="AG373" t="s">
        <v>105</v>
      </c>
      <c r="AH373">
        <v>12</v>
      </c>
      <c r="AI373">
        <v>9</v>
      </c>
      <c r="AJ373">
        <v>8</v>
      </c>
      <c r="AK373">
        <v>4</v>
      </c>
      <c r="AL373">
        <v>0</v>
      </c>
      <c r="AM373">
        <v>0</v>
      </c>
      <c r="AN373">
        <v>0</v>
      </c>
      <c r="AO373">
        <v>0</v>
      </c>
      <c r="AP373" t="s">
        <v>106</v>
      </c>
      <c r="AQ373" t="s">
        <v>107</v>
      </c>
      <c r="AR373" t="s">
        <v>108</v>
      </c>
      <c r="AS373" t="s">
        <v>109</v>
      </c>
      <c r="AT373" t="s">
        <v>110</v>
      </c>
      <c r="AU373" t="s">
        <v>111</v>
      </c>
      <c r="AV373" t="s">
        <v>112</v>
      </c>
      <c r="AW373" t="s">
        <v>112</v>
      </c>
      <c r="AX373" t="s">
        <v>104</v>
      </c>
      <c r="AY373">
        <v>0</v>
      </c>
      <c r="AZ373">
        <v>0</v>
      </c>
      <c r="BA373">
        <v>4.75</v>
      </c>
      <c r="BC373">
        <v>0</v>
      </c>
      <c r="BD373">
        <v>15</v>
      </c>
      <c r="BI373" t="s">
        <v>112</v>
      </c>
      <c r="BJ373" t="s">
        <v>111</v>
      </c>
      <c r="BK373" t="s">
        <v>923</v>
      </c>
      <c r="BL373" t="str">
        <f>"https://www.hvlgroup.com/Products/Specs/"&amp;"H172102-POC/WH"</f>
        <v>https://www.hvlgroup.com/Products/Specs/H172102-POC/WH</v>
      </c>
      <c r="BM373" t="s">
        <v>935</v>
      </c>
      <c r="BN373" t="str">
        <f>"https://www.hvlgroup.com/Product/"&amp;"H172102-POC/WH"</f>
        <v>https://www.hvlgroup.com/Product/H172102-POC/WH</v>
      </c>
      <c r="BO373" t="s">
        <v>104</v>
      </c>
      <c r="BP373" t="s">
        <v>104</v>
      </c>
      <c r="BQ373" t="s">
        <v>901</v>
      </c>
      <c r="BR373" t="s">
        <v>116</v>
      </c>
      <c r="BS373" t="s">
        <v>116</v>
      </c>
      <c r="BT373">
        <v>0</v>
      </c>
      <c r="BV373" s="1">
        <v>42887</v>
      </c>
      <c r="BW373">
        <v>0</v>
      </c>
      <c r="BX373">
        <v>0</v>
      </c>
      <c r="BY373" t="s">
        <v>104</v>
      </c>
      <c r="BZ373">
        <v>0</v>
      </c>
      <c r="CA373">
        <v>0</v>
      </c>
      <c r="CB373">
        <v>0</v>
      </c>
      <c r="CC373">
        <v>0</v>
      </c>
      <c r="CD373">
        <v>1</v>
      </c>
      <c r="CE373">
        <v>117</v>
      </c>
      <c r="CF373" t="s">
        <v>90</v>
      </c>
      <c r="CI373" t="s">
        <v>111</v>
      </c>
      <c r="CJ373" t="s">
        <v>118</v>
      </c>
      <c r="CK373" t="s">
        <v>111</v>
      </c>
      <c r="CL373" t="s">
        <v>119</v>
      </c>
      <c r="CM373" t="s">
        <v>104</v>
      </c>
    </row>
    <row r="374" spans="1:91" x14ac:dyDescent="0.25">
      <c r="A374" t="s">
        <v>89</v>
      </c>
      <c r="B374" t="s">
        <v>90</v>
      </c>
      <c r="C374" t="s">
        <v>941</v>
      </c>
      <c r="D374" t="s">
        <v>942</v>
      </c>
      <c r="E374" s="4">
        <v>806134837846</v>
      </c>
      <c r="F374" t="s">
        <v>173</v>
      </c>
      <c r="G374" s="4">
        <v>97</v>
      </c>
      <c r="H374" s="4">
        <v>194</v>
      </c>
      <c r="I374" t="s">
        <v>94</v>
      </c>
      <c r="J374" t="s">
        <v>943</v>
      </c>
      <c r="K374" t="s">
        <v>96</v>
      </c>
      <c r="L374" t="s">
        <v>97</v>
      </c>
      <c r="M374" t="s">
        <v>98</v>
      </c>
      <c r="N374" t="s">
        <v>695</v>
      </c>
      <c r="O374" t="s">
        <v>100</v>
      </c>
      <c r="P374" t="s">
        <v>101</v>
      </c>
      <c r="Q374" t="s">
        <v>944</v>
      </c>
      <c r="R374">
        <v>0</v>
      </c>
      <c r="S374">
        <v>0</v>
      </c>
      <c r="T374">
        <v>11.25</v>
      </c>
      <c r="U374">
        <v>0</v>
      </c>
      <c r="V374">
        <v>0</v>
      </c>
      <c r="W374">
        <v>10.5</v>
      </c>
      <c r="X374">
        <v>11.5</v>
      </c>
      <c r="Y374">
        <v>4</v>
      </c>
      <c r="Z374">
        <v>1</v>
      </c>
      <c r="AA374">
        <v>60</v>
      </c>
      <c r="AB374" t="s">
        <v>163</v>
      </c>
      <c r="AD374" t="s">
        <v>163</v>
      </c>
      <c r="AE374" t="s">
        <v>163</v>
      </c>
      <c r="AF374" t="s">
        <v>111</v>
      </c>
      <c r="AG374" t="s">
        <v>105</v>
      </c>
      <c r="AH374">
        <v>13</v>
      </c>
      <c r="AI374">
        <v>13</v>
      </c>
      <c r="AJ374">
        <v>9</v>
      </c>
      <c r="AK374">
        <v>5</v>
      </c>
      <c r="AL374">
        <v>0</v>
      </c>
      <c r="AM374">
        <v>0</v>
      </c>
      <c r="AN374">
        <v>0</v>
      </c>
      <c r="AO374">
        <v>0</v>
      </c>
      <c r="AP374" t="s">
        <v>106</v>
      </c>
      <c r="AQ374" t="s">
        <v>107</v>
      </c>
      <c r="AR374" t="s">
        <v>108</v>
      </c>
      <c r="AS374" t="s">
        <v>109</v>
      </c>
      <c r="AT374" t="s">
        <v>110</v>
      </c>
      <c r="AU374" t="s">
        <v>111</v>
      </c>
      <c r="AV374" t="s">
        <v>112</v>
      </c>
      <c r="AW374" t="s">
        <v>112</v>
      </c>
      <c r="AX374" t="s">
        <v>104</v>
      </c>
      <c r="AY374">
        <v>0</v>
      </c>
      <c r="AZ374">
        <v>0</v>
      </c>
      <c r="BA374">
        <v>4.5</v>
      </c>
      <c r="BC374">
        <v>0</v>
      </c>
      <c r="BD374">
        <v>11</v>
      </c>
      <c r="BI374" t="s">
        <v>112</v>
      </c>
      <c r="BJ374" t="s">
        <v>111</v>
      </c>
      <c r="BK374" t="s">
        <v>696</v>
      </c>
      <c r="BL374" t="str">
        <f>"https://www.hvlgroup.com/Products/Specs/"&amp;"H175101L-AGB/WH"</f>
        <v>https://www.hvlgroup.com/Products/Specs/H175101L-AGB/WH</v>
      </c>
      <c r="BM374" t="s">
        <v>945</v>
      </c>
      <c r="BN374" t="str">
        <f>"https://www.hvlgroup.com/Product/"&amp;"H175101L-AGB/WH"</f>
        <v>https://www.hvlgroup.com/Product/H175101L-AGB/WH</v>
      </c>
      <c r="BO374" t="s">
        <v>104</v>
      </c>
      <c r="BP374" t="s">
        <v>104</v>
      </c>
      <c r="BQ374" t="s">
        <v>115</v>
      </c>
      <c r="BR374" t="s">
        <v>116</v>
      </c>
      <c r="BS374" t="s">
        <v>946</v>
      </c>
      <c r="BT374">
        <v>1.1200000000000001</v>
      </c>
      <c r="BV374" s="1">
        <v>42887</v>
      </c>
      <c r="BW374">
        <v>0</v>
      </c>
      <c r="BX374">
        <v>0</v>
      </c>
      <c r="BY374" t="s">
        <v>104</v>
      </c>
      <c r="BZ374">
        <v>0</v>
      </c>
      <c r="CA374">
        <v>0</v>
      </c>
      <c r="CB374">
        <v>0</v>
      </c>
      <c r="CC374">
        <v>0</v>
      </c>
      <c r="CD374">
        <v>1</v>
      </c>
      <c r="CE374">
        <v>118</v>
      </c>
      <c r="CF374" t="s">
        <v>90</v>
      </c>
      <c r="CI374" t="s">
        <v>111</v>
      </c>
      <c r="CJ374" t="s">
        <v>118</v>
      </c>
      <c r="CK374" t="s">
        <v>111</v>
      </c>
      <c r="CL374" t="s">
        <v>119</v>
      </c>
      <c r="CM374" t="s">
        <v>104</v>
      </c>
    </row>
    <row r="375" spans="1:91" x14ac:dyDescent="0.25">
      <c r="A375" t="s">
        <v>89</v>
      </c>
      <c r="B375" t="s">
        <v>90</v>
      </c>
      <c r="C375" t="s">
        <v>947</v>
      </c>
      <c r="D375" t="s">
        <v>942</v>
      </c>
      <c r="E375" s="4">
        <v>806134837853</v>
      </c>
      <c r="F375" t="s">
        <v>173</v>
      </c>
      <c r="G375" s="4">
        <v>97</v>
      </c>
      <c r="H375" s="4">
        <v>194</v>
      </c>
      <c r="I375" t="s">
        <v>94</v>
      </c>
      <c r="J375" t="s">
        <v>943</v>
      </c>
      <c r="K375" t="s">
        <v>96</v>
      </c>
      <c r="L375" t="s">
        <v>97</v>
      </c>
      <c r="M375" t="s">
        <v>98</v>
      </c>
      <c r="N375" t="s">
        <v>699</v>
      </c>
      <c r="O375" t="s">
        <v>100</v>
      </c>
      <c r="P375" t="s">
        <v>101</v>
      </c>
      <c r="Q375" t="s">
        <v>944</v>
      </c>
      <c r="R375">
        <v>0</v>
      </c>
      <c r="S375">
        <v>0</v>
      </c>
      <c r="T375">
        <v>11.25</v>
      </c>
      <c r="U375">
        <v>0</v>
      </c>
      <c r="V375">
        <v>0</v>
      </c>
      <c r="W375">
        <v>10.5</v>
      </c>
      <c r="X375">
        <v>11.5</v>
      </c>
      <c r="Y375">
        <v>4</v>
      </c>
      <c r="Z375">
        <v>1</v>
      </c>
      <c r="AA375">
        <v>60</v>
      </c>
      <c r="AB375" t="s">
        <v>163</v>
      </c>
      <c r="AD375" t="s">
        <v>163</v>
      </c>
      <c r="AE375" t="s">
        <v>163</v>
      </c>
      <c r="AF375" t="s">
        <v>111</v>
      </c>
      <c r="AG375" t="s">
        <v>105</v>
      </c>
      <c r="AH375">
        <v>13</v>
      </c>
      <c r="AI375">
        <v>13</v>
      </c>
      <c r="AJ375">
        <v>9</v>
      </c>
      <c r="AK375">
        <v>5</v>
      </c>
      <c r="AL375">
        <v>0</v>
      </c>
      <c r="AM375">
        <v>0</v>
      </c>
      <c r="AN375">
        <v>0</v>
      </c>
      <c r="AO375">
        <v>0</v>
      </c>
      <c r="AP375" t="s">
        <v>106</v>
      </c>
      <c r="AQ375" t="s">
        <v>107</v>
      </c>
      <c r="AR375" t="s">
        <v>108</v>
      </c>
      <c r="AS375" t="s">
        <v>109</v>
      </c>
      <c r="AT375" t="s">
        <v>110</v>
      </c>
      <c r="AU375" t="s">
        <v>111</v>
      </c>
      <c r="AV375" t="s">
        <v>112</v>
      </c>
      <c r="AW375" t="s">
        <v>112</v>
      </c>
      <c r="AX375" t="s">
        <v>104</v>
      </c>
      <c r="AY375">
        <v>0</v>
      </c>
      <c r="AZ375">
        <v>0</v>
      </c>
      <c r="BA375">
        <v>4.5</v>
      </c>
      <c r="BC375">
        <v>0</v>
      </c>
      <c r="BD375">
        <v>11</v>
      </c>
      <c r="BI375" t="s">
        <v>112</v>
      </c>
      <c r="BJ375" t="s">
        <v>111</v>
      </c>
      <c r="BK375" t="s">
        <v>700</v>
      </c>
      <c r="BL375" t="str">
        <f>"https://www.hvlgroup.com/Products/Specs/"&amp;"H175101L-PN/WH"</f>
        <v>https://www.hvlgroup.com/Products/Specs/H175101L-PN/WH</v>
      </c>
      <c r="BM375" t="s">
        <v>945</v>
      </c>
      <c r="BN375" t="str">
        <f>"https://www.hvlgroup.com/Product/"&amp;"H175101L-PN/WH"</f>
        <v>https://www.hvlgroup.com/Product/H175101L-PN/WH</v>
      </c>
      <c r="BO375" t="s">
        <v>104</v>
      </c>
      <c r="BP375" t="s">
        <v>104</v>
      </c>
      <c r="BQ375" t="s">
        <v>115</v>
      </c>
      <c r="BR375" t="s">
        <v>116</v>
      </c>
      <c r="BS375" t="s">
        <v>946</v>
      </c>
      <c r="BT375">
        <v>1.1200000000000001</v>
      </c>
      <c r="BV375" s="1">
        <v>42887</v>
      </c>
      <c r="BW375">
        <v>0</v>
      </c>
      <c r="BX375">
        <v>0</v>
      </c>
      <c r="BY375" t="s">
        <v>104</v>
      </c>
      <c r="BZ375">
        <v>0</v>
      </c>
      <c r="CA375">
        <v>0</v>
      </c>
      <c r="CB375">
        <v>0</v>
      </c>
      <c r="CC375">
        <v>0</v>
      </c>
      <c r="CD375">
        <v>1</v>
      </c>
      <c r="CE375">
        <v>118</v>
      </c>
      <c r="CF375" t="s">
        <v>90</v>
      </c>
      <c r="CI375" t="s">
        <v>111</v>
      </c>
      <c r="CJ375" t="s">
        <v>118</v>
      </c>
      <c r="CK375" t="s">
        <v>111</v>
      </c>
      <c r="CL375" t="s">
        <v>119</v>
      </c>
      <c r="CM375" t="s">
        <v>104</v>
      </c>
    </row>
    <row r="376" spans="1:91" x14ac:dyDescent="0.25">
      <c r="A376" t="s">
        <v>89</v>
      </c>
      <c r="B376" t="s">
        <v>90</v>
      </c>
      <c r="C376" t="s">
        <v>948</v>
      </c>
      <c r="D376" t="s">
        <v>949</v>
      </c>
      <c r="E376" s="4">
        <v>806134837860</v>
      </c>
      <c r="F376" t="s">
        <v>181</v>
      </c>
      <c r="G376" s="4">
        <v>87</v>
      </c>
      <c r="H376" s="4">
        <v>174</v>
      </c>
      <c r="I376" t="s">
        <v>94</v>
      </c>
      <c r="J376" t="s">
        <v>943</v>
      </c>
      <c r="K376" t="s">
        <v>96</v>
      </c>
      <c r="L376" t="s">
        <v>97</v>
      </c>
      <c r="M376" t="s">
        <v>98</v>
      </c>
      <c r="N376" t="s">
        <v>695</v>
      </c>
      <c r="O376" t="s">
        <v>100</v>
      </c>
      <c r="P376" t="s">
        <v>101</v>
      </c>
      <c r="Q376" t="s">
        <v>944</v>
      </c>
      <c r="R376">
        <v>0</v>
      </c>
      <c r="S376">
        <v>0</v>
      </c>
      <c r="T376">
        <v>9</v>
      </c>
      <c r="U376">
        <v>0</v>
      </c>
      <c r="V376">
        <v>0</v>
      </c>
      <c r="W376">
        <v>8</v>
      </c>
      <c r="X376">
        <v>9</v>
      </c>
      <c r="Y376">
        <v>4</v>
      </c>
      <c r="Z376">
        <v>1</v>
      </c>
      <c r="AA376">
        <v>60</v>
      </c>
      <c r="AB376" t="s">
        <v>182</v>
      </c>
      <c r="AD376" t="s">
        <v>182</v>
      </c>
      <c r="AE376" t="s">
        <v>182</v>
      </c>
      <c r="AF376" t="s">
        <v>111</v>
      </c>
      <c r="AG376" t="s">
        <v>105</v>
      </c>
      <c r="AH376">
        <v>10</v>
      </c>
      <c r="AI376">
        <v>11</v>
      </c>
      <c r="AJ376">
        <v>9</v>
      </c>
      <c r="AK376">
        <v>4</v>
      </c>
      <c r="AL376">
        <v>0</v>
      </c>
      <c r="AM376">
        <v>0</v>
      </c>
      <c r="AN376">
        <v>0</v>
      </c>
      <c r="AO376">
        <v>0</v>
      </c>
      <c r="AP376" t="s">
        <v>106</v>
      </c>
      <c r="AQ376" t="s">
        <v>107</v>
      </c>
      <c r="AR376" t="s">
        <v>108</v>
      </c>
      <c r="AS376" t="s">
        <v>109</v>
      </c>
      <c r="AT376" t="s">
        <v>110</v>
      </c>
      <c r="AU376" t="s">
        <v>111</v>
      </c>
      <c r="AV376" t="s">
        <v>112</v>
      </c>
      <c r="AW376" t="s">
        <v>112</v>
      </c>
      <c r="AX376" t="s">
        <v>104</v>
      </c>
      <c r="AY376">
        <v>0</v>
      </c>
      <c r="AZ376">
        <v>0</v>
      </c>
      <c r="BA376">
        <v>4.625</v>
      </c>
      <c r="BC376">
        <v>0</v>
      </c>
      <c r="BD376">
        <v>11</v>
      </c>
      <c r="BI376" t="s">
        <v>112</v>
      </c>
      <c r="BJ376" t="s">
        <v>111</v>
      </c>
      <c r="BK376" t="s">
        <v>696</v>
      </c>
      <c r="BL376" t="str">
        <f>"https://www.hvlgroup.com/Products/Specs/"&amp;"H175101S-AGB/WH"</f>
        <v>https://www.hvlgroup.com/Products/Specs/H175101S-AGB/WH</v>
      </c>
      <c r="BM376" t="s">
        <v>945</v>
      </c>
      <c r="BN376" t="str">
        <f>"https://www.hvlgroup.com/Product/"&amp;"H175101S-AGB/WH"</f>
        <v>https://www.hvlgroup.com/Product/H175101S-AGB/WH</v>
      </c>
      <c r="BO376" t="s">
        <v>104</v>
      </c>
      <c r="BP376" t="s">
        <v>104</v>
      </c>
      <c r="BQ376" t="s">
        <v>115</v>
      </c>
      <c r="BR376" t="s">
        <v>116</v>
      </c>
      <c r="BS376" t="s">
        <v>950</v>
      </c>
      <c r="BT376">
        <v>1</v>
      </c>
      <c r="BV376" s="1">
        <v>42887</v>
      </c>
      <c r="BW376">
        <v>0</v>
      </c>
      <c r="BX376">
        <v>0</v>
      </c>
      <c r="BY376" t="s">
        <v>104</v>
      </c>
      <c r="BZ376">
        <v>0</v>
      </c>
      <c r="CA376">
        <v>0</v>
      </c>
      <c r="CB376">
        <v>0</v>
      </c>
      <c r="CC376">
        <v>0</v>
      </c>
      <c r="CD376">
        <v>1</v>
      </c>
      <c r="CE376">
        <v>118</v>
      </c>
      <c r="CF376" t="s">
        <v>90</v>
      </c>
      <c r="CI376" t="s">
        <v>111</v>
      </c>
      <c r="CJ376" t="s">
        <v>118</v>
      </c>
      <c r="CK376" t="s">
        <v>111</v>
      </c>
      <c r="CL376" t="s">
        <v>119</v>
      </c>
      <c r="CM376" t="s">
        <v>104</v>
      </c>
    </row>
    <row r="377" spans="1:91" x14ac:dyDescent="0.25">
      <c r="A377" t="s">
        <v>89</v>
      </c>
      <c r="B377" t="s">
        <v>90</v>
      </c>
      <c r="C377" t="s">
        <v>951</v>
      </c>
      <c r="D377" t="s">
        <v>949</v>
      </c>
      <c r="E377" s="4">
        <v>806134837877</v>
      </c>
      <c r="F377" t="s">
        <v>181</v>
      </c>
      <c r="G377" s="4">
        <v>87</v>
      </c>
      <c r="H377" s="4">
        <v>174</v>
      </c>
      <c r="I377" t="s">
        <v>94</v>
      </c>
      <c r="J377" t="s">
        <v>943</v>
      </c>
      <c r="K377" t="s">
        <v>96</v>
      </c>
      <c r="L377" t="s">
        <v>97</v>
      </c>
      <c r="M377" t="s">
        <v>98</v>
      </c>
      <c r="N377" t="s">
        <v>699</v>
      </c>
      <c r="O377" t="s">
        <v>100</v>
      </c>
      <c r="P377" t="s">
        <v>101</v>
      </c>
      <c r="Q377" t="s">
        <v>944</v>
      </c>
      <c r="R377">
        <v>0</v>
      </c>
      <c r="S377">
        <v>0</v>
      </c>
      <c r="T377">
        <v>9</v>
      </c>
      <c r="U377">
        <v>0</v>
      </c>
      <c r="V377">
        <v>0</v>
      </c>
      <c r="W377">
        <v>8</v>
      </c>
      <c r="X377">
        <v>9</v>
      </c>
      <c r="Y377">
        <v>4</v>
      </c>
      <c r="Z377">
        <v>1</v>
      </c>
      <c r="AA377">
        <v>60</v>
      </c>
      <c r="AB377" t="s">
        <v>182</v>
      </c>
      <c r="AD377" t="s">
        <v>182</v>
      </c>
      <c r="AE377" t="s">
        <v>182</v>
      </c>
      <c r="AF377" t="s">
        <v>111</v>
      </c>
      <c r="AG377" t="s">
        <v>105</v>
      </c>
      <c r="AH377">
        <v>10</v>
      </c>
      <c r="AI377">
        <v>11</v>
      </c>
      <c r="AJ377">
        <v>9</v>
      </c>
      <c r="AK377">
        <v>4</v>
      </c>
      <c r="AL377">
        <v>0</v>
      </c>
      <c r="AM377">
        <v>0</v>
      </c>
      <c r="AN377">
        <v>0</v>
      </c>
      <c r="AO377">
        <v>0</v>
      </c>
      <c r="AP377" t="s">
        <v>106</v>
      </c>
      <c r="AQ377" t="s">
        <v>107</v>
      </c>
      <c r="AR377" t="s">
        <v>108</v>
      </c>
      <c r="AS377" t="s">
        <v>109</v>
      </c>
      <c r="AT377" t="s">
        <v>110</v>
      </c>
      <c r="AU377" t="s">
        <v>111</v>
      </c>
      <c r="AV377" t="s">
        <v>112</v>
      </c>
      <c r="AW377" t="s">
        <v>112</v>
      </c>
      <c r="AX377" t="s">
        <v>104</v>
      </c>
      <c r="AY377">
        <v>0</v>
      </c>
      <c r="AZ377">
        <v>0</v>
      </c>
      <c r="BA377">
        <v>4.625</v>
      </c>
      <c r="BC377">
        <v>0</v>
      </c>
      <c r="BD377">
        <v>11</v>
      </c>
      <c r="BI377" t="s">
        <v>112</v>
      </c>
      <c r="BJ377" t="s">
        <v>111</v>
      </c>
      <c r="BK377" t="s">
        <v>700</v>
      </c>
      <c r="BL377" t="str">
        <f>"https://www.hvlgroup.com/Products/Specs/"&amp;"H175101S-PN/WH"</f>
        <v>https://www.hvlgroup.com/Products/Specs/H175101S-PN/WH</v>
      </c>
      <c r="BM377" t="s">
        <v>945</v>
      </c>
      <c r="BN377" t="str">
        <f>"https://www.hvlgroup.com/Product/"&amp;"H175101S-PN/WH"</f>
        <v>https://www.hvlgroup.com/Product/H175101S-PN/WH</v>
      </c>
      <c r="BO377" t="s">
        <v>104</v>
      </c>
      <c r="BP377" t="s">
        <v>104</v>
      </c>
      <c r="BQ377" t="s">
        <v>115</v>
      </c>
      <c r="BR377" t="s">
        <v>116</v>
      </c>
      <c r="BS377" t="s">
        <v>950</v>
      </c>
      <c r="BT377">
        <v>1</v>
      </c>
      <c r="BV377" s="1">
        <v>42887</v>
      </c>
      <c r="BW377">
        <v>0</v>
      </c>
      <c r="BX377">
        <v>0</v>
      </c>
      <c r="BY377" t="s">
        <v>104</v>
      </c>
      <c r="BZ377">
        <v>0</v>
      </c>
      <c r="CA377">
        <v>0</v>
      </c>
      <c r="CB377">
        <v>0</v>
      </c>
      <c r="CC377">
        <v>0</v>
      </c>
      <c r="CD377">
        <v>1</v>
      </c>
      <c r="CE377">
        <v>118</v>
      </c>
      <c r="CF377" t="s">
        <v>90</v>
      </c>
      <c r="CI377" t="s">
        <v>111</v>
      </c>
      <c r="CJ377" t="s">
        <v>118</v>
      </c>
      <c r="CK377" t="s">
        <v>111</v>
      </c>
      <c r="CL377" t="s">
        <v>119</v>
      </c>
      <c r="CM377" t="s">
        <v>104</v>
      </c>
    </row>
    <row r="378" spans="1:91" x14ac:dyDescent="0.25">
      <c r="A378" t="s">
        <v>89</v>
      </c>
      <c r="B378" t="s">
        <v>90</v>
      </c>
      <c r="C378" t="s">
        <v>952</v>
      </c>
      <c r="D378" t="s">
        <v>953</v>
      </c>
      <c r="E378" s="4">
        <v>806134837884</v>
      </c>
      <c r="F378" t="s">
        <v>187</v>
      </c>
      <c r="G378" s="4">
        <v>104</v>
      </c>
      <c r="H378" s="4">
        <v>208</v>
      </c>
      <c r="I378" t="s">
        <v>135</v>
      </c>
      <c r="J378" t="s">
        <v>943</v>
      </c>
      <c r="K378" t="s">
        <v>96</v>
      </c>
      <c r="L378" t="s">
        <v>97</v>
      </c>
      <c r="M378" t="s">
        <v>98</v>
      </c>
      <c r="N378" t="s">
        <v>695</v>
      </c>
      <c r="O378" t="s">
        <v>100</v>
      </c>
      <c r="P378" t="s">
        <v>101</v>
      </c>
      <c r="Q378" t="s">
        <v>944</v>
      </c>
      <c r="R378">
        <v>0</v>
      </c>
      <c r="S378">
        <v>0</v>
      </c>
      <c r="T378">
        <v>8.75</v>
      </c>
      <c r="U378">
        <v>12.25</v>
      </c>
      <c r="V378">
        <v>103.25</v>
      </c>
      <c r="W378">
        <v>10.25</v>
      </c>
      <c r="X378">
        <v>0</v>
      </c>
      <c r="Y378">
        <v>5</v>
      </c>
      <c r="Z378">
        <v>1</v>
      </c>
      <c r="AA378">
        <v>60</v>
      </c>
      <c r="AB378" t="s">
        <v>163</v>
      </c>
      <c r="AD378" t="s">
        <v>163</v>
      </c>
      <c r="AE378" t="s">
        <v>163</v>
      </c>
      <c r="AF378" t="s">
        <v>111</v>
      </c>
      <c r="AG378" t="s">
        <v>105</v>
      </c>
      <c r="AH378">
        <v>13</v>
      </c>
      <c r="AI378">
        <v>13</v>
      </c>
      <c r="AJ378">
        <v>8</v>
      </c>
      <c r="AK378">
        <v>5</v>
      </c>
      <c r="AL378">
        <v>0</v>
      </c>
      <c r="AM378">
        <v>0</v>
      </c>
      <c r="AN378">
        <v>0</v>
      </c>
      <c r="AO378">
        <v>0</v>
      </c>
      <c r="AP378" t="s">
        <v>106</v>
      </c>
      <c r="AQ378" t="s">
        <v>107</v>
      </c>
      <c r="AR378" t="s">
        <v>108</v>
      </c>
      <c r="AS378" t="s">
        <v>109</v>
      </c>
      <c r="AT378" t="s">
        <v>110</v>
      </c>
      <c r="AU378" t="s">
        <v>104</v>
      </c>
      <c r="AX378" t="s">
        <v>104</v>
      </c>
      <c r="AY378">
        <v>0</v>
      </c>
      <c r="AZ378">
        <v>0</v>
      </c>
      <c r="BA378">
        <v>4.75</v>
      </c>
      <c r="BC378">
        <v>0</v>
      </c>
      <c r="BD378">
        <v>82</v>
      </c>
      <c r="BE378" t="s">
        <v>136</v>
      </c>
      <c r="BI378" t="s">
        <v>112</v>
      </c>
      <c r="BJ378" t="s">
        <v>111</v>
      </c>
      <c r="BK378" t="s">
        <v>696</v>
      </c>
      <c r="BL378" t="str">
        <f>"https://www.hvlgroup.com/Products/Specs/"&amp;"H175701L-AGB/WH"</f>
        <v>https://www.hvlgroup.com/Products/Specs/H175701L-AGB/WH</v>
      </c>
      <c r="BM378" t="s">
        <v>954</v>
      </c>
      <c r="BN378" t="str">
        <f>"https://www.hvlgroup.com/Product/"&amp;"H175701L-AGB/WH"</f>
        <v>https://www.hvlgroup.com/Product/H175701L-AGB/WH</v>
      </c>
      <c r="BO378" t="s">
        <v>104</v>
      </c>
      <c r="BP378" t="s">
        <v>104</v>
      </c>
      <c r="BQ378" t="s">
        <v>115</v>
      </c>
      <c r="BR378" t="s">
        <v>116</v>
      </c>
      <c r="BS378" t="s">
        <v>946</v>
      </c>
      <c r="BT378">
        <v>1.1200000000000001</v>
      </c>
      <c r="BV378" s="1">
        <v>42887</v>
      </c>
      <c r="BW378">
        <v>103.25</v>
      </c>
      <c r="BX378">
        <v>12.25</v>
      </c>
      <c r="BY378" t="s">
        <v>104</v>
      </c>
      <c r="BZ378">
        <v>0</v>
      </c>
      <c r="CA378">
        <v>0</v>
      </c>
      <c r="CB378">
        <v>0</v>
      </c>
      <c r="CC378">
        <v>0</v>
      </c>
      <c r="CD378">
        <v>1</v>
      </c>
      <c r="CE378">
        <v>59</v>
      </c>
      <c r="CF378" t="s">
        <v>90</v>
      </c>
      <c r="CI378" t="s">
        <v>111</v>
      </c>
      <c r="CJ378" t="s">
        <v>118</v>
      </c>
      <c r="CK378" t="s">
        <v>111</v>
      </c>
      <c r="CL378" t="s">
        <v>119</v>
      </c>
      <c r="CM378" t="s">
        <v>104</v>
      </c>
    </row>
    <row r="379" spans="1:91" x14ac:dyDescent="0.25">
      <c r="A379" t="s">
        <v>89</v>
      </c>
      <c r="B379" t="s">
        <v>90</v>
      </c>
      <c r="C379" t="s">
        <v>955</v>
      </c>
      <c r="D379" t="s">
        <v>953</v>
      </c>
      <c r="E379" s="4">
        <v>806134837891</v>
      </c>
      <c r="F379" t="s">
        <v>187</v>
      </c>
      <c r="G379" s="4">
        <v>104</v>
      </c>
      <c r="H379" s="4">
        <v>208</v>
      </c>
      <c r="I379" t="s">
        <v>135</v>
      </c>
      <c r="J379" t="s">
        <v>943</v>
      </c>
      <c r="K379" t="s">
        <v>96</v>
      </c>
      <c r="L379" t="s">
        <v>97</v>
      </c>
      <c r="M379" t="s">
        <v>98</v>
      </c>
      <c r="N379" t="s">
        <v>699</v>
      </c>
      <c r="O379" t="s">
        <v>100</v>
      </c>
      <c r="P379" t="s">
        <v>101</v>
      </c>
      <c r="Q379" t="s">
        <v>944</v>
      </c>
      <c r="R379">
        <v>0</v>
      </c>
      <c r="S379">
        <v>0</v>
      </c>
      <c r="T379">
        <v>8.75</v>
      </c>
      <c r="U379">
        <v>12.25</v>
      </c>
      <c r="V379">
        <v>103.25</v>
      </c>
      <c r="W379">
        <v>10.25</v>
      </c>
      <c r="X379">
        <v>0</v>
      </c>
      <c r="Y379">
        <v>5</v>
      </c>
      <c r="Z379">
        <v>1</v>
      </c>
      <c r="AA379">
        <v>60</v>
      </c>
      <c r="AB379" t="s">
        <v>163</v>
      </c>
      <c r="AD379" t="s">
        <v>163</v>
      </c>
      <c r="AE379" t="s">
        <v>163</v>
      </c>
      <c r="AF379" t="s">
        <v>111</v>
      </c>
      <c r="AG379" t="s">
        <v>105</v>
      </c>
      <c r="AH379">
        <v>13</v>
      </c>
      <c r="AI379">
        <v>13</v>
      </c>
      <c r="AJ379">
        <v>8</v>
      </c>
      <c r="AK379">
        <v>5</v>
      </c>
      <c r="AL379">
        <v>0</v>
      </c>
      <c r="AM379">
        <v>0</v>
      </c>
      <c r="AN379">
        <v>0</v>
      </c>
      <c r="AO379">
        <v>0</v>
      </c>
      <c r="AP379" t="s">
        <v>106</v>
      </c>
      <c r="AQ379" t="s">
        <v>107</v>
      </c>
      <c r="AR379" t="s">
        <v>108</v>
      </c>
      <c r="AS379" t="s">
        <v>109</v>
      </c>
      <c r="AT379" t="s">
        <v>110</v>
      </c>
      <c r="AU379" t="s">
        <v>104</v>
      </c>
      <c r="AX379" t="s">
        <v>104</v>
      </c>
      <c r="AY379">
        <v>0</v>
      </c>
      <c r="AZ379">
        <v>0</v>
      </c>
      <c r="BA379">
        <v>4.75</v>
      </c>
      <c r="BC379">
        <v>0</v>
      </c>
      <c r="BD379">
        <v>82</v>
      </c>
      <c r="BE379" t="s">
        <v>136</v>
      </c>
      <c r="BI379" t="s">
        <v>112</v>
      </c>
      <c r="BJ379" t="s">
        <v>111</v>
      </c>
      <c r="BK379" t="s">
        <v>700</v>
      </c>
      <c r="BL379" t="str">
        <f>"https://www.hvlgroup.com/Products/Specs/"&amp;"H175701L-PN/WH"</f>
        <v>https://www.hvlgroup.com/Products/Specs/H175701L-PN/WH</v>
      </c>
      <c r="BM379" t="s">
        <v>954</v>
      </c>
      <c r="BN379" t="str">
        <f>"https://www.hvlgroup.com/Product/"&amp;"H175701L-PN/WH"</f>
        <v>https://www.hvlgroup.com/Product/H175701L-PN/WH</v>
      </c>
      <c r="BO379" t="s">
        <v>104</v>
      </c>
      <c r="BP379" t="s">
        <v>104</v>
      </c>
      <c r="BQ379" t="s">
        <v>115</v>
      </c>
      <c r="BR379" t="s">
        <v>116</v>
      </c>
      <c r="BS379" t="s">
        <v>946</v>
      </c>
      <c r="BT379">
        <v>1.1200000000000001</v>
      </c>
      <c r="BV379" s="1">
        <v>42887</v>
      </c>
      <c r="BW379">
        <v>103.25</v>
      </c>
      <c r="BX379">
        <v>12.25</v>
      </c>
      <c r="BY379" t="s">
        <v>104</v>
      </c>
      <c r="BZ379">
        <v>0</v>
      </c>
      <c r="CA379">
        <v>0</v>
      </c>
      <c r="CB379">
        <v>0</v>
      </c>
      <c r="CC379">
        <v>0</v>
      </c>
      <c r="CD379">
        <v>1</v>
      </c>
      <c r="CE379">
        <v>59</v>
      </c>
      <c r="CF379" t="s">
        <v>90</v>
      </c>
      <c r="CI379" t="s">
        <v>111</v>
      </c>
      <c r="CJ379" t="s">
        <v>118</v>
      </c>
      <c r="CK379" t="s">
        <v>111</v>
      </c>
      <c r="CL379" t="s">
        <v>119</v>
      </c>
      <c r="CM379" t="s">
        <v>104</v>
      </c>
    </row>
    <row r="380" spans="1:91" x14ac:dyDescent="0.25">
      <c r="A380" t="s">
        <v>89</v>
      </c>
      <c r="B380" t="s">
        <v>90</v>
      </c>
      <c r="C380" t="s">
        <v>956</v>
      </c>
      <c r="D380" t="s">
        <v>957</v>
      </c>
      <c r="E380" s="4">
        <v>806134837907</v>
      </c>
      <c r="F380" t="s">
        <v>192</v>
      </c>
      <c r="G380" s="4">
        <v>95</v>
      </c>
      <c r="H380" s="4">
        <v>190</v>
      </c>
      <c r="I380" t="s">
        <v>135</v>
      </c>
      <c r="J380" t="s">
        <v>943</v>
      </c>
      <c r="K380" t="s">
        <v>96</v>
      </c>
      <c r="L380" t="s">
        <v>97</v>
      </c>
      <c r="M380" t="s">
        <v>98</v>
      </c>
      <c r="N380" t="s">
        <v>695</v>
      </c>
      <c r="O380" t="s">
        <v>100</v>
      </c>
      <c r="P380" t="s">
        <v>101</v>
      </c>
      <c r="Q380" t="s">
        <v>944</v>
      </c>
      <c r="R380">
        <v>0</v>
      </c>
      <c r="S380">
        <v>0</v>
      </c>
      <c r="T380">
        <v>7</v>
      </c>
      <c r="U380">
        <v>10.5</v>
      </c>
      <c r="V380">
        <v>90.5</v>
      </c>
      <c r="W380">
        <v>8</v>
      </c>
      <c r="X380">
        <v>0</v>
      </c>
      <c r="Y380">
        <v>4</v>
      </c>
      <c r="Z380">
        <v>1</v>
      </c>
      <c r="AA380">
        <v>60</v>
      </c>
      <c r="AB380" t="s">
        <v>182</v>
      </c>
      <c r="AD380" t="s">
        <v>182</v>
      </c>
      <c r="AE380" t="s">
        <v>182</v>
      </c>
      <c r="AF380" t="s">
        <v>111</v>
      </c>
      <c r="AG380" t="s">
        <v>105</v>
      </c>
      <c r="AH380">
        <v>11</v>
      </c>
      <c r="AI380">
        <v>11</v>
      </c>
      <c r="AJ380">
        <v>8</v>
      </c>
      <c r="AK380">
        <v>4</v>
      </c>
      <c r="AL380">
        <v>0</v>
      </c>
      <c r="AM380">
        <v>0</v>
      </c>
      <c r="AN380">
        <v>0</v>
      </c>
      <c r="AO380">
        <v>0</v>
      </c>
      <c r="AP380" t="s">
        <v>106</v>
      </c>
      <c r="AQ380" t="s">
        <v>107</v>
      </c>
      <c r="AR380" t="s">
        <v>108</v>
      </c>
      <c r="AS380" t="s">
        <v>109</v>
      </c>
      <c r="AT380" t="s">
        <v>110</v>
      </c>
      <c r="AU380" t="s">
        <v>104</v>
      </c>
      <c r="AX380" t="s">
        <v>104</v>
      </c>
      <c r="AY380">
        <v>0</v>
      </c>
      <c r="AZ380">
        <v>0</v>
      </c>
      <c r="BA380">
        <v>4.5</v>
      </c>
      <c r="BC380">
        <v>0</v>
      </c>
      <c r="BD380">
        <v>96</v>
      </c>
      <c r="BE380" t="s">
        <v>136</v>
      </c>
      <c r="BI380" t="s">
        <v>112</v>
      </c>
      <c r="BJ380" t="s">
        <v>111</v>
      </c>
      <c r="BK380" t="s">
        <v>696</v>
      </c>
      <c r="BL380" t="str">
        <f>"https://www.hvlgroup.com/Products/Specs/"&amp;"H175701S-AGB/WH"</f>
        <v>https://www.hvlgroup.com/Products/Specs/H175701S-AGB/WH</v>
      </c>
      <c r="BM380" t="s">
        <v>954</v>
      </c>
      <c r="BN380" t="str">
        <f>"https://www.hvlgroup.com/Product/"&amp;"H175701S-AGB/WH"</f>
        <v>https://www.hvlgroup.com/Product/H175701S-AGB/WH</v>
      </c>
      <c r="BO380" t="s">
        <v>104</v>
      </c>
      <c r="BP380" t="s">
        <v>104</v>
      </c>
      <c r="BQ380" t="s">
        <v>115</v>
      </c>
      <c r="BR380" t="s">
        <v>116</v>
      </c>
      <c r="BS380" t="s">
        <v>950</v>
      </c>
      <c r="BT380">
        <v>1</v>
      </c>
      <c r="BV380" s="1">
        <v>42887</v>
      </c>
      <c r="BW380">
        <v>90.5</v>
      </c>
      <c r="BX380">
        <v>10.5</v>
      </c>
      <c r="BY380" t="s">
        <v>104</v>
      </c>
      <c r="BZ380">
        <v>0</v>
      </c>
      <c r="CA380">
        <v>0</v>
      </c>
      <c r="CB380">
        <v>0</v>
      </c>
      <c r="CC380">
        <v>0</v>
      </c>
      <c r="CD380">
        <v>1</v>
      </c>
      <c r="CE380">
        <v>59</v>
      </c>
      <c r="CF380" t="s">
        <v>90</v>
      </c>
      <c r="CI380" t="s">
        <v>111</v>
      </c>
      <c r="CJ380" t="s">
        <v>118</v>
      </c>
      <c r="CK380" t="s">
        <v>111</v>
      </c>
      <c r="CL380" t="s">
        <v>119</v>
      </c>
      <c r="CM380" t="s">
        <v>104</v>
      </c>
    </row>
    <row r="381" spans="1:91" x14ac:dyDescent="0.25">
      <c r="A381" t="s">
        <v>89</v>
      </c>
      <c r="B381" t="s">
        <v>90</v>
      </c>
      <c r="C381" t="s">
        <v>958</v>
      </c>
      <c r="D381" t="s">
        <v>957</v>
      </c>
      <c r="E381" s="4">
        <v>806134837914</v>
      </c>
      <c r="F381" t="s">
        <v>192</v>
      </c>
      <c r="G381" s="4">
        <v>95</v>
      </c>
      <c r="H381" s="4">
        <v>190</v>
      </c>
      <c r="I381" t="s">
        <v>135</v>
      </c>
      <c r="J381" t="s">
        <v>943</v>
      </c>
      <c r="K381" t="s">
        <v>96</v>
      </c>
      <c r="L381" t="s">
        <v>97</v>
      </c>
      <c r="M381" t="s">
        <v>98</v>
      </c>
      <c r="N381" t="s">
        <v>699</v>
      </c>
      <c r="O381" t="s">
        <v>100</v>
      </c>
      <c r="P381" t="s">
        <v>101</v>
      </c>
      <c r="Q381" t="s">
        <v>944</v>
      </c>
      <c r="R381">
        <v>0</v>
      </c>
      <c r="S381">
        <v>0</v>
      </c>
      <c r="T381">
        <v>7</v>
      </c>
      <c r="U381">
        <v>10.5</v>
      </c>
      <c r="V381">
        <v>90.5</v>
      </c>
      <c r="W381">
        <v>8</v>
      </c>
      <c r="X381">
        <v>0</v>
      </c>
      <c r="Y381">
        <v>4</v>
      </c>
      <c r="Z381">
        <v>1</v>
      </c>
      <c r="AA381">
        <v>60</v>
      </c>
      <c r="AB381" t="s">
        <v>182</v>
      </c>
      <c r="AD381" t="s">
        <v>182</v>
      </c>
      <c r="AE381" t="s">
        <v>182</v>
      </c>
      <c r="AF381" t="s">
        <v>111</v>
      </c>
      <c r="AG381" t="s">
        <v>105</v>
      </c>
      <c r="AH381">
        <v>11</v>
      </c>
      <c r="AI381">
        <v>11</v>
      </c>
      <c r="AJ381">
        <v>8</v>
      </c>
      <c r="AK381">
        <v>4</v>
      </c>
      <c r="AL381">
        <v>0</v>
      </c>
      <c r="AM381">
        <v>0</v>
      </c>
      <c r="AN381">
        <v>0</v>
      </c>
      <c r="AO381">
        <v>0</v>
      </c>
      <c r="AP381" t="s">
        <v>106</v>
      </c>
      <c r="AQ381" t="s">
        <v>107</v>
      </c>
      <c r="AR381" t="s">
        <v>108</v>
      </c>
      <c r="AS381" t="s">
        <v>109</v>
      </c>
      <c r="AT381" t="s">
        <v>110</v>
      </c>
      <c r="AU381" t="s">
        <v>104</v>
      </c>
      <c r="AX381" t="s">
        <v>104</v>
      </c>
      <c r="AY381">
        <v>0</v>
      </c>
      <c r="AZ381">
        <v>0</v>
      </c>
      <c r="BA381">
        <v>4.5</v>
      </c>
      <c r="BC381">
        <v>0</v>
      </c>
      <c r="BD381">
        <v>96</v>
      </c>
      <c r="BE381" t="s">
        <v>136</v>
      </c>
      <c r="BI381" t="s">
        <v>112</v>
      </c>
      <c r="BJ381" t="s">
        <v>111</v>
      </c>
      <c r="BK381" t="s">
        <v>700</v>
      </c>
      <c r="BL381" t="str">
        <f>"https://www.hvlgroup.com/Products/Specs/"&amp;"H175701S-PN/WH"</f>
        <v>https://www.hvlgroup.com/Products/Specs/H175701S-PN/WH</v>
      </c>
      <c r="BM381" t="s">
        <v>954</v>
      </c>
      <c r="BN381" t="str">
        <f>"https://www.hvlgroup.com/Product/"&amp;"H175701S-PN/WH"</f>
        <v>https://www.hvlgroup.com/Product/H175701S-PN/WH</v>
      </c>
      <c r="BO381" t="s">
        <v>104</v>
      </c>
      <c r="BP381" t="s">
        <v>104</v>
      </c>
      <c r="BQ381" t="s">
        <v>115</v>
      </c>
      <c r="BR381" t="s">
        <v>116</v>
      </c>
      <c r="BS381" t="s">
        <v>950</v>
      </c>
      <c r="BT381">
        <v>1</v>
      </c>
      <c r="BV381" s="1">
        <v>42887</v>
      </c>
      <c r="BW381">
        <v>90.5</v>
      </c>
      <c r="BX381">
        <v>10.5</v>
      </c>
      <c r="BY381" t="s">
        <v>104</v>
      </c>
      <c r="BZ381">
        <v>0</v>
      </c>
      <c r="CA381">
        <v>0</v>
      </c>
      <c r="CB381">
        <v>0</v>
      </c>
      <c r="CC381">
        <v>0</v>
      </c>
      <c r="CD381">
        <v>1</v>
      </c>
      <c r="CE381">
        <v>59</v>
      </c>
      <c r="CF381" t="s">
        <v>90</v>
      </c>
      <c r="CI381" t="s">
        <v>111</v>
      </c>
      <c r="CJ381" t="s">
        <v>118</v>
      </c>
      <c r="CK381" t="s">
        <v>111</v>
      </c>
      <c r="CL381" t="s">
        <v>119</v>
      </c>
      <c r="CM381" t="s">
        <v>104</v>
      </c>
    </row>
    <row r="382" spans="1:91" x14ac:dyDescent="0.25">
      <c r="A382" t="s">
        <v>89</v>
      </c>
      <c r="B382" t="s">
        <v>90</v>
      </c>
      <c r="C382" t="s">
        <v>959</v>
      </c>
      <c r="D382" t="s">
        <v>960</v>
      </c>
      <c r="E382" s="4">
        <v>806134837921</v>
      </c>
      <c r="F382" t="s">
        <v>390</v>
      </c>
      <c r="G382" s="4">
        <v>434</v>
      </c>
      <c r="I382" t="s">
        <v>391</v>
      </c>
      <c r="J382" t="s">
        <v>943</v>
      </c>
      <c r="K382" t="s">
        <v>96</v>
      </c>
      <c r="L382" t="s">
        <v>97</v>
      </c>
      <c r="M382" t="s">
        <v>98</v>
      </c>
      <c r="N382" t="s">
        <v>695</v>
      </c>
      <c r="O382" t="s">
        <v>100</v>
      </c>
      <c r="P382" t="s">
        <v>101</v>
      </c>
      <c r="Q382" t="s">
        <v>944</v>
      </c>
      <c r="R382">
        <v>0</v>
      </c>
      <c r="S382">
        <v>0</v>
      </c>
      <c r="T382">
        <v>17</v>
      </c>
      <c r="U382">
        <v>21</v>
      </c>
      <c r="V382">
        <v>75</v>
      </c>
      <c r="W382">
        <v>24.5</v>
      </c>
      <c r="X382">
        <v>0</v>
      </c>
      <c r="Y382">
        <v>19</v>
      </c>
      <c r="Z382">
        <v>5</v>
      </c>
      <c r="AA382">
        <v>60</v>
      </c>
      <c r="AB382" t="s">
        <v>182</v>
      </c>
      <c r="AD382" t="s">
        <v>182</v>
      </c>
      <c r="AE382" t="s">
        <v>182</v>
      </c>
      <c r="AF382" t="s">
        <v>111</v>
      </c>
      <c r="AG382" t="s">
        <v>105</v>
      </c>
      <c r="AH382">
        <v>22</v>
      </c>
      <c r="AI382">
        <v>21</v>
      </c>
      <c r="AJ382">
        <v>17</v>
      </c>
      <c r="AK382">
        <v>19</v>
      </c>
      <c r="AL382">
        <v>0</v>
      </c>
      <c r="AM382">
        <v>0</v>
      </c>
      <c r="AN382">
        <v>0</v>
      </c>
      <c r="AO382">
        <v>0</v>
      </c>
      <c r="AP382" t="s">
        <v>106</v>
      </c>
      <c r="AQ382" t="s">
        <v>107</v>
      </c>
      <c r="AR382" t="s">
        <v>108</v>
      </c>
      <c r="AS382" t="s">
        <v>109</v>
      </c>
      <c r="AT382" t="s">
        <v>110</v>
      </c>
      <c r="AU382" t="s">
        <v>104</v>
      </c>
      <c r="AX382" t="s">
        <v>104</v>
      </c>
      <c r="AY382">
        <v>0</v>
      </c>
      <c r="AZ382">
        <v>0</v>
      </c>
      <c r="BA382">
        <v>6</v>
      </c>
      <c r="BC382">
        <v>0</v>
      </c>
      <c r="BD382">
        <v>171</v>
      </c>
      <c r="BE382" t="s">
        <v>392</v>
      </c>
      <c r="BI382" t="s">
        <v>112</v>
      </c>
      <c r="BJ382" t="s">
        <v>111</v>
      </c>
      <c r="BK382" t="s">
        <v>696</v>
      </c>
      <c r="BL382" t="str">
        <f>"https://www.hvlgroup.com/Products/Specs/"&amp;"H175805-AGB/WH"</f>
        <v>https://www.hvlgroup.com/Products/Specs/H175805-AGB/WH</v>
      </c>
      <c r="BM382" t="s">
        <v>961</v>
      </c>
      <c r="BN382" t="str">
        <f>"https://www.hvlgroup.com/Product/"&amp;"H175805-AGB/WH"</f>
        <v>https://www.hvlgroup.com/Product/H175805-AGB/WH</v>
      </c>
      <c r="BO382" t="s">
        <v>104</v>
      </c>
      <c r="BP382" t="s">
        <v>104</v>
      </c>
      <c r="BQ382" t="s">
        <v>115</v>
      </c>
      <c r="BR382" t="s">
        <v>116</v>
      </c>
      <c r="BS382" t="s">
        <v>950</v>
      </c>
      <c r="BT382">
        <v>1</v>
      </c>
      <c r="BV382" s="1">
        <v>42887</v>
      </c>
      <c r="BW382">
        <v>75</v>
      </c>
      <c r="BX382">
        <v>21</v>
      </c>
      <c r="BY382" t="s">
        <v>104</v>
      </c>
      <c r="BZ382">
        <v>0</v>
      </c>
      <c r="CA382">
        <v>0</v>
      </c>
      <c r="CB382">
        <v>0</v>
      </c>
      <c r="CC382">
        <v>0</v>
      </c>
      <c r="CD382">
        <v>1</v>
      </c>
      <c r="CE382">
        <v>12</v>
      </c>
      <c r="CF382" t="s">
        <v>90</v>
      </c>
      <c r="CG382" s="1">
        <v>43709</v>
      </c>
      <c r="CI382" t="s">
        <v>111</v>
      </c>
      <c r="CJ382" t="s">
        <v>118</v>
      </c>
      <c r="CK382" t="s">
        <v>111</v>
      </c>
      <c r="CL382" t="s">
        <v>119</v>
      </c>
      <c r="CM382" t="s">
        <v>104</v>
      </c>
    </row>
    <row r="383" spans="1:91" x14ac:dyDescent="0.25">
      <c r="A383" t="s">
        <v>89</v>
      </c>
      <c r="B383" t="s">
        <v>90</v>
      </c>
      <c r="C383" t="s">
        <v>962</v>
      </c>
      <c r="D383" t="s">
        <v>960</v>
      </c>
      <c r="E383" s="4">
        <v>806134837938</v>
      </c>
      <c r="F383" t="s">
        <v>390</v>
      </c>
      <c r="G383" s="4">
        <v>434</v>
      </c>
      <c r="I383" t="s">
        <v>391</v>
      </c>
      <c r="J383" t="s">
        <v>943</v>
      </c>
      <c r="K383" t="s">
        <v>96</v>
      </c>
      <c r="L383" t="s">
        <v>97</v>
      </c>
      <c r="M383" t="s">
        <v>98</v>
      </c>
      <c r="N383" t="s">
        <v>699</v>
      </c>
      <c r="O383" t="s">
        <v>100</v>
      </c>
      <c r="P383" t="s">
        <v>101</v>
      </c>
      <c r="Q383" t="s">
        <v>944</v>
      </c>
      <c r="R383">
        <v>0</v>
      </c>
      <c r="S383">
        <v>0</v>
      </c>
      <c r="T383">
        <v>17</v>
      </c>
      <c r="U383">
        <v>21</v>
      </c>
      <c r="V383">
        <v>75</v>
      </c>
      <c r="W383">
        <v>24.5</v>
      </c>
      <c r="X383">
        <v>0</v>
      </c>
      <c r="Y383">
        <v>19</v>
      </c>
      <c r="Z383">
        <v>5</v>
      </c>
      <c r="AA383">
        <v>60</v>
      </c>
      <c r="AB383" t="s">
        <v>182</v>
      </c>
      <c r="AD383" t="s">
        <v>182</v>
      </c>
      <c r="AE383" t="s">
        <v>182</v>
      </c>
      <c r="AF383" t="s">
        <v>111</v>
      </c>
      <c r="AG383" t="s">
        <v>105</v>
      </c>
      <c r="AH383">
        <v>22</v>
      </c>
      <c r="AI383">
        <v>21</v>
      </c>
      <c r="AJ383">
        <v>17</v>
      </c>
      <c r="AK383">
        <v>19</v>
      </c>
      <c r="AL383">
        <v>0</v>
      </c>
      <c r="AM383">
        <v>0</v>
      </c>
      <c r="AN383">
        <v>0</v>
      </c>
      <c r="AO383">
        <v>0</v>
      </c>
      <c r="AP383" t="s">
        <v>106</v>
      </c>
      <c r="AQ383" t="s">
        <v>107</v>
      </c>
      <c r="AR383" t="s">
        <v>108</v>
      </c>
      <c r="AS383" t="s">
        <v>109</v>
      </c>
      <c r="AT383" t="s">
        <v>110</v>
      </c>
      <c r="AU383" t="s">
        <v>104</v>
      </c>
      <c r="AX383" t="s">
        <v>104</v>
      </c>
      <c r="AY383">
        <v>0</v>
      </c>
      <c r="AZ383">
        <v>0</v>
      </c>
      <c r="BA383">
        <v>6</v>
      </c>
      <c r="BC383">
        <v>0</v>
      </c>
      <c r="BD383">
        <v>171</v>
      </c>
      <c r="BE383" t="s">
        <v>392</v>
      </c>
      <c r="BI383" t="s">
        <v>112</v>
      </c>
      <c r="BJ383" t="s">
        <v>111</v>
      </c>
      <c r="BK383" t="s">
        <v>700</v>
      </c>
      <c r="BL383" t="str">
        <f>"https://www.hvlgroup.com/Products/Specs/"&amp;"H175805-PN/WH"</f>
        <v>https://www.hvlgroup.com/Products/Specs/H175805-PN/WH</v>
      </c>
      <c r="BM383" t="s">
        <v>961</v>
      </c>
      <c r="BN383" t="str">
        <f>"https://www.hvlgroup.com/Product/"&amp;"H175805-PN/WH"</f>
        <v>https://www.hvlgroup.com/Product/H175805-PN/WH</v>
      </c>
      <c r="BO383" t="s">
        <v>104</v>
      </c>
      <c r="BP383" t="s">
        <v>104</v>
      </c>
      <c r="BQ383" t="s">
        <v>115</v>
      </c>
      <c r="BR383" t="s">
        <v>116</v>
      </c>
      <c r="BS383" t="s">
        <v>950</v>
      </c>
      <c r="BT383">
        <v>1</v>
      </c>
      <c r="BV383" s="1">
        <v>42887</v>
      </c>
      <c r="BW383">
        <v>75</v>
      </c>
      <c r="BX383">
        <v>21</v>
      </c>
      <c r="BY383" t="s">
        <v>104</v>
      </c>
      <c r="BZ383">
        <v>0</v>
      </c>
      <c r="CA383">
        <v>0</v>
      </c>
      <c r="CB383">
        <v>0</v>
      </c>
      <c r="CC383">
        <v>0</v>
      </c>
      <c r="CD383">
        <v>1</v>
      </c>
      <c r="CE383">
        <v>12</v>
      </c>
      <c r="CF383" t="s">
        <v>90</v>
      </c>
      <c r="CG383" s="1">
        <v>43709</v>
      </c>
      <c r="CI383" t="s">
        <v>111</v>
      </c>
      <c r="CJ383" t="s">
        <v>118</v>
      </c>
      <c r="CK383" t="s">
        <v>111</v>
      </c>
      <c r="CL383" t="s">
        <v>119</v>
      </c>
      <c r="CM383" t="s">
        <v>104</v>
      </c>
    </row>
    <row r="384" spans="1:91" x14ac:dyDescent="0.25">
      <c r="A384" t="s">
        <v>89</v>
      </c>
      <c r="B384" t="s">
        <v>90</v>
      </c>
      <c r="C384" t="s">
        <v>963</v>
      </c>
      <c r="D384" t="s">
        <v>964</v>
      </c>
      <c r="E384" s="4">
        <v>806134837945</v>
      </c>
      <c r="F384" t="s">
        <v>658</v>
      </c>
      <c r="G384" s="4">
        <v>577</v>
      </c>
      <c r="I384" t="s">
        <v>391</v>
      </c>
      <c r="J384" t="s">
        <v>943</v>
      </c>
      <c r="K384" t="s">
        <v>96</v>
      </c>
      <c r="L384" t="s">
        <v>97</v>
      </c>
      <c r="M384" t="s">
        <v>98</v>
      </c>
      <c r="N384" t="s">
        <v>695</v>
      </c>
      <c r="O384" t="s">
        <v>100</v>
      </c>
      <c r="P384" t="s">
        <v>101</v>
      </c>
      <c r="Q384" t="s">
        <v>944</v>
      </c>
      <c r="R384">
        <v>0</v>
      </c>
      <c r="S384">
        <v>0</v>
      </c>
      <c r="T384">
        <v>21.25</v>
      </c>
      <c r="U384">
        <v>24.75</v>
      </c>
      <c r="V384">
        <v>78.75</v>
      </c>
      <c r="W384">
        <v>36</v>
      </c>
      <c r="X384">
        <v>0</v>
      </c>
      <c r="Y384">
        <v>28</v>
      </c>
      <c r="Z384">
        <v>6</v>
      </c>
      <c r="AA384">
        <v>60</v>
      </c>
      <c r="AB384" t="s">
        <v>163</v>
      </c>
      <c r="AD384" t="s">
        <v>163</v>
      </c>
      <c r="AE384" t="s">
        <v>163</v>
      </c>
      <c r="AF384" t="s">
        <v>111</v>
      </c>
      <c r="AG384" t="s">
        <v>105</v>
      </c>
      <c r="AH384">
        <v>31</v>
      </c>
      <c r="AI384">
        <v>27</v>
      </c>
      <c r="AJ384">
        <v>18</v>
      </c>
      <c r="AK384">
        <v>28</v>
      </c>
      <c r="AL384">
        <v>0</v>
      </c>
      <c r="AM384">
        <v>0</v>
      </c>
      <c r="AN384">
        <v>0</v>
      </c>
      <c r="AO384">
        <v>0</v>
      </c>
      <c r="AP384" t="s">
        <v>106</v>
      </c>
      <c r="AQ384" t="s">
        <v>107</v>
      </c>
      <c r="AR384" t="s">
        <v>108</v>
      </c>
      <c r="AS384" t="s">
        <v>109</v>
      </c>
      <c r="AT384" t="s">
        <v>110</v>
      </c>
      <c r="AU384" t="s">
        <v>104</v>
      </c>
      <c r="AX384" t="s">
        <v>104</v>
      </c>
      <c r="AY384">
        <v>0</v>
      </c>
      <c r="AZ384">
        <v>0</v>
      </c>
      <c r="BA384">
        <v>6</v>
      </c>
      <c r="BC384">
        <v>0</v>
      </c>
      <c r="BD384">
        <v>175</v>
      </c>
      <c r="BE384" t="s">
        <v>392</v>
      </c>
      <c r="BI384" t="s">
        <v>112</v>
      </c>
      <c r="BJ384" t="s">
        <v>111</v>
      </c>
      <c r="BK384" t="s">
        <v>696</v>
      </c>
      <c r="BL384" t="str">
        <f>"https://www.hvlgroup.com/Products/Specs/"&amp;"H175806-AGB/WH"</f>
        <v>https://www.hvlgroup.com/Products/Specs/H175806-AGB/WH</v>
      </c>
      <c r="BM384" t="s">
        <v>961</v>
      </c>
      <c r="BN384" t="str">
        <f>"https://www.hvlgroup.com/Product/"&amp;"H175806-AGB/WH"</f>
        <v>https://www.hvlgroup.com/Product/H175806-AGB/WH</v>
      </c>
      <c r="BO384" t="s">
        <v>104</v>
      </c>
      <c r="BP384" t="s">
        <v>104</v>
      </c>
      <c r="BQ384" t="s">
        <v>115</v>
      </c>
      <c r="BR384" t="s">
        <v>116</v>
      </c>
      <c r="BS384" t="s">
        <v>946</v>
      </c>
      <c r="BT384">
        <v>1.1200000000000001</v>
      </c>
      <c r="BV384" s="1">
        <v>42887</v>
      </c>
      <c r="BW384">
        <v>78.75</v>
      </c>
      <c r="BX384">
        <v>24.75</v>
      </c>
      <c r="BY384" t="s">
        <v>104</v>
      </c>
      <c r="BZ384">
        <v>0</v>
      </c>
      <c r="CA384">
        <v>0</v>
      </c>
      <c r="CB384">
        <v>0</v>
      </c>
      <c r="CC384">
        <v>0</v>
      </c>
      <c r="CD384">
        <v>1</v>
      </c>
      <c r="CE384">
        <v>12</v>
      </c>
      <c r="CF384" t="s">
        <v>90</v>
      </c>
      <c r="CG384" s="1">
        <v>43709</v>
      </c>
      <c r="CI384" t="s">
        <v>111</v>
      </c>
      <c r="CJ384" t="s">
        <v>118</v>
      </c>
      <c r="CK384" t="s">
        <v>111</v>
      </c>
      <c r="CL384" t="s">
        <v>119</v>
      </c>
      <c r="CM384" t="s">
        <v>104</v>
      </c>
    </row>
    <row r="385" spans="1:91" x14ac:dyDescent="0.25">
      <c r="A385" t="s">
        <v>89</v>
      </c>
      <c r="B385" t="s">
        <v>90</v>
      </c>
      <c r="C385" t="s">
        <v>965</v>
      </c>
      <c r="D385" t="s">
        <v>964</v>
      </c>
      <c r="E385" s="4">
        <v>806134837952</v>
      </c>
      <c r="F385" t="s">
        <v>658</v>
      </c>
      <c r="G385" s="4">
        <v>577</v>
      </c>
      <c r="I385" t="s">
        <v>391</v>
      </c>
      <c r="J385" t="s">
        <v>943</v>
      </c>
      <c r="K385" t="s">
        <v>96</v>
      </c>
      <c r="L385" t="s">
        <v>97</v>
      </c>
      <c r="M385" t="s">
        <v>98</v>
      </c>
      <c r="N385" t="s">
        <v>699</v>
      </c>
      <c r="O385" t="s">
        <v>100</v>
      </c>
      <c r="P385" t="s">
        <v>101</v>
      </c>
      <c r="Q385" t="s">
        <v>944</v>
      </c>
      <c r="R385">
        <v>0</v>
      </c>
      <c r="S385">
        <v>0</v>
      </c>
      <c r="T385">
        <v>21.25</v>
      </c>
      <c r="U385">
        <v>24.75</v>
      </c>
      <c r="V385">
        <v>78.75</v>
      </c>
      <c r="W385">
        <v>36</v>
      </c>
      <c r="X385">
        <v>0</v>
      </c>
      <c r="Y385">
        <v>28</v>
      </c>
      <c r="Z385">
        <v>6</v>
      </c>
      <c r="AA385">
        <v>60</v>
      </c>
      <c r="AB385" t="s">
        <v>163</v>
      </c>
      <c r="AD385" t="s">
        <v>163</v>
      </c>
      <c r="AE385" t="s">
        <v>163</v>
      </c>
      <c r="AF385" t="s">
        <v>111</v>
      </c>
      <c r="AG385" t="s">
        <v>105</v>
      </c>
      <c r="AH385">
        <v>31</v>
      </c>
      <c r="AI385">
        <v>27</v>
      </c>
      <c r="AJ385">
        <v>18</v>
      </c>
      <c r="AK385">
        <v>28</v>
      </c>
      <c r="AL385">
        <v>0</v>
      </c>
      <c r="AM385">
        <v>0</v>
      </c>
      <c r="AN385">
        <v>0</v>
      </c>
      <c r="AO385">
        <v>0</v>
      </c>
      <c r="AP385" t="s">
        <v>106</v>
      </c>
      <c r="AQ385" t="s">
        <v>107</v>
      </c>
      <c r="AR385" t="s">
        <v>108</v>
      </c>
      <c r="AS385" t="s">
        <v>109</v>
      </c>
      <c r="AT385" t="s">
        <v>110</v>
      </c>
      <c r="AU385" t="s">
        <v>104</v>
      </c>
      <c r="AX385" t="s">
        <v>104</v>
      </c>
      <c r="AY385">
        <v>0</v>
      </c>
      <c r="AZ385">
        <v>0</v>
      </c>
      <c r="BA385">
        <v>6</v>
      </c>
      <c r="BC385">
        <v>0</v>
      </c>
      <c r="BD385">
        <v>175</v>
      </c>
      <c r="BE385" t="s">
        <v>392</v>
      </c>
      <c r="BI385" t="s">
        <v>112</v>
      </c>
      <c r="BJ385" t="s">
        <v>111</v>
      </c>
      <c r="BK385" t="s">
        <v>700</v>
      </c>
      <c r="BL385" t="str">
        <f>"https://www.hvlgroup.com/Products/Specs/"&amp;"H175806-PN/WH"</f>
        <v>https://www.hvlgroup.com/Products/Specs/H175806-PN/WH</v>
      </c>
      <c r="BM385" t="s">
        <v>961</v>
      </c>
      <c r="BN385" t="str">
        <f>"https://www.hvlgroup.com/Product/"&amp;"H175806-PN/WH"</f>
        <v>https://www.hvlgroup.com/Product/H175806-PN/WH</v>
      </c>
      <c r="BO385" t="s">
        <v>104</v>
      </c>
      <c r="BP385" t="s">
        <v>104</v>
      </c>
      <c r="BQ385" t="s">
        <v>115</v>
      </c>
      <c r="BR385" t="s">
        <v>116</v>
      </c>
      <c r="BS385" t="s">
        <v>946</v>
      </c>
      <c r="BT385">
        <v>1.1200000000000001</v>
      </c>
      <c r="BV385" s="1">
        <v>42887</v>
      </c>
      <c r="BW385">
        <v>78.75</v>
      </c>
      <c r="BX385">
        <v>24.75</v>
      </c>
      <c r="BY385" t="s">
        <v>104</v>
      </c>
      <c r="BZ385">
        <v>0</v>
      </c>
      <c r="CA385">
        <v>0</v>
      </c>
      <c r="CB385">
        <v>0</v>
      </c>
      <c r="CC385">
        <v>0</v>
      </c>
      <c r="CD385">
        <v>1</v>
      </c>
      <c r="CE385">
        <v>12</v>
      </c>
      <c r="CF385" t="s">
        <v>90</v>
      </c>
      <c r="CG385" s="1">
        <v>43709</v>
      </c>
      <c r="CI385" t="s">
        <v>111</v>
      </c>
      <c r="CJ385" t="s">
        <v>118</v>
      </c>
      <c r="CK385" t="s">
        <v>111</v>
      </c>
      <c r="CL385" t="s">
        <v>119</v>
      </c>
      <c r="CM385" t="s">
        <v>104</v>
      </c>
    </row>
    <row r="386" spans="1:91" x14ac:dyDescent="0.25">
      <c r="A386" t="s">
        <v>89</v>
      </c>
      <c r="B386" t="s">
        <v>90</v>
      </c>
      <c r="C386" t="s">
        <v>966</v>
      </c>
      <c r="D386" t="s">
        <v>967</v>
      </c>
      <c r="E386" s="4">
        <v>806134838683</v>
      </c>
      <c r="F386" t="s">
        <v>968</v>
      </c>
      <c r="G386" s="4">
        <v>115</v>
      </c>
      <c r="H386" s="4">
        <v>230</v>
      </c>
      <c r="I386" t="s">
        <v>94</v>
      </c>
      <c r="J386" t="s">
        <v>969</v>
      </c>
      <c r="K386" t="s">
        <v>96</v>
      </c>
      <c r="L386" t="s">
        <v>97</v>
      </c>
      <c r="M386" t="s">
        <v>98</v>
      </c>
      <c r="N386" t="s">
        <v>99</v>
      </c>
      <c r="O386" t="s">
        <v>100</v>
      </c>
      <c r="P386" t="s">
        <v>161</v>
      </c>
      <c r="Q386" t="s">
        <v>162</v>
      </c>
      <c r="R386">
        <v>0</v>
      </c>
      <c r="S386">
        <v>0</v>
      </c>
      <c r="T386">
        <v>24.75</v>
      </c>
      <c r="U386">
        <v>0</v>
      </c>
      <c r="V386">
        <v>0</v>
      </c>
      <c r="W386">
        <v>4.75</v>
      </c>
      <c r="X386">
        <v>3.5</v>
      </c>
      <c r="Y386">
        <v>4</v>
      </c>
      <c r="Z386">
        <v>2</v>
      </c>
      <c r="AA386">
        <v>75</v>
      </c>
      <c r="AB386" t="s">
        <v>278</v>
      </c>
      <c r="AD386" t="s">
        <v>278</v>
      </c>
      <c r="AE386" t="s">
        <v>278</v>
      </c>
      <c r="AF386" t="s">
        <v>111</v>
      </c>
      <c r="AG386" t="s">
        <v>105</v>
      </c>
      <c r="AH386">
        <v>29</v>
      </c>
      <c r="AI386">
        <v>10</v>
      </c>
      <c r="AJ386">
        <v>8</v>
      </c>
      <c r="AK386">
        <v>5</v>
      </c>
      <c r="AL386">
        <v>0</v>
      </c>
      <c r="AM386">
        <v>0</v>
      </c>
      <c r="AN386">
        <v>0</v>
      </c>
      <c r="AO386">
        <v>0</v>
      </c>
      <c r="AP386" t="s">
        <v>106</v>
      </c>
      <c r="AQ386" t="s">
        <v>107</v>
      </c>
      <c r="AR386" t="s">
        <v>108</v>
      </c>
      <c r="AS386" t="s">
        <v>109</v>
      </c>
      <c r="AT386" t="s">
        <v>110</v>
      </c>
      <c r="AU386" t="s">
        <v>111</v>
      </c>
      <c r="AV386" t="s">
        <v>112</v>
      </c>
      <c r="AW386" t="s">
        <v>112</v>
      </c>
      <c r="AX386" t="s">
        <v>111</v>
      </c>
      <c r="AY386">
        <v>0</v>
      </c>
      <c r="AZ386">
        <v>0</v>
      </c>
      <c r="BA386">
        <v>4.75</v>
      </c>
      <c r="BC386">
        <v>0</v>
      </c>
      <c r="BD386">
        <v>10.5</v>
      </c>
      <c r="BI386" t="s">
        <v>112</v>
      </c>
      <c r="BJ386" t="s">
        <v>111</v>
      </c>
      <c r="BK386" t="s">
        <v>113</v>
      </c>
      <c r="BL386" t="str">
        <f>"https://www.hvlgroup.com/Products/Specs/"&amp;"H177102L-AGB"</f>
        <v>https://www.hvlgroup.com/Products/Specs/H177102L-AGB</v>
      </c>
      <c r="BM386" t="s">
        <v>970</v>
      </c>
      <c r="BN386" t="str">
        <f>"https://www.hvlgroup.com/Product/"&amp;"H177102L-AGB"</f>
        <v>https://www.hvlgroup.com/Product/H177102L-AGB</v>
      </c>
      <c r="BO386" t="s">
        <v>104</v>
      </c>
      <c r="BP386" t="s">
        <v>104</v>
      </c>
      <c r="BQ386" t="s">
        <v>199</v>
      </c>
      <c r="BR386" t="s">
        <v>116</v>
      </c>
      <c r="BS386" t="s">
        <v>971</v>
      </c>
      <c r="BT386">
        <v>24.75</v>
      </c>
      <c r="BV386" s="1">
        <v>42887</v>
      </c>
      <c r="BW386">
        <v>0</v>
      </c>
      <c r="BX386">
        <v>0</v>
      </c>
      <c r="BY386" t="s">
        <v>104</v>
      </c>
      <c r="BZ386">
        <v>0</v>
      </c>
      <c r="CA386">
        <v>0</v>
      </c>
      <c r="CB386">
        <v>0</v>
      </c>
      <c r="CC386">
        <v>0</v>
      </c>
      <c r="CD386">
        <v>1</v>
      </c>
      <c r="CE386">
        <v>123</v>
      </c>
      <c r="CF386" t="s">
        <v>90</v>
      </c>
      <c r="CI386" t="s">
        <v>111</v>
      </c>
      <c r="CJ386" t="s">
        <v>118</v>
      </c>
      <c r="CK386" t="s">
        <v>111</v>
      </c>
      <c r="CL386" t="s">
        <v>119</v>
      </c>
      <c r="CM386" t="s">
        <v>104</v>
      </c>
    </row>
    <row r="387" spans="1:91" x14ac:dyDescent="0.25">
      <c r="A387" t="s">
        <v>89</v>
      </c>
      <c r="B387" t="s">
        <v>90</v>
      </c>
      <c r="C387" t="s">
        <v>972</v>
      </c>
      <c r="D387" t="s">
        <v>967</v>
      </c>
      <c r="E387" s="4">
        <v>806134838690</v>
      </c>
      <c r="F387" t="s">
        <v>968</v>
      </c>
      <c r="G387" s="4">
        <v>115</v>
      </c>
      <c r="H387" s="4">
        <v>230</v>
      </c>
      <c r="I387" t="s">
        <v>94</v>
      </c>
      <c r="J387" t="s">
        <v>969</v>
      </c>
      <c r="K387" t="s">
        <v>96</v>
      </c>
      <c r="L387" t="s">
        <v>97</v>
      </c>
      <c r="M387" t="s">
        <v>98</v>
      </c>
      <c r="N387" t="s">
        <v>121</v>
      </c>
      <c r="O387" t="s">
        <v>100</v>
      </c>
      <c r="P387" t="s">
        <v>161</v>
      </c>
      <c r="Q387" t="s">
        <v>162</v>
      </c>
      <c r="R387">
        <v>0</v>
      </c>
      <c r="S387">
        <v>0</v>
      </c>
      <c r="T387">
        <v>24.75</v>
      </c>
      <c r="U387">
        <v>0</v>
      </c>
      <c r="V387">
        <v>0</v>
      </c>
      <c r="W387">
        <v>4.75</v>
      </c>
      <c r="X387">
        <v>3.5</v>
      </c>
      <c r="Y387">
        <v>4</v>
      </c>
      <c r="Z387">
        <v>2</v>
      </c>
      <c r="AA387">
        <v>75</v>
      </c>
      <c r="AB387" t="s">
        <v>278</v>
      </c>
      <c r="AD387" t="s">
        <v>278</v>
      </c>
      <c r="AE387" t="s">
        <v>278</v>
      </c>
      <c r="AF387" t="s">
        <v>111</v>
      </c>
      <c r="AG387" t="s">
        <v>105</v>
      </c>
      <c r="AH387">
        <v>28</v>
      </c>
      <c r="AI387">
        <v>10</v>
      </c>
      <c r="AJ387">
        <v>8</v>
      </c>
      <c r="AK387">
        <v>5</v>
      </c>
      <c r="AL387">
        <v>0</v>
      </c>
      <c r="AM387">
        <v>0</v>
      </c>
      <c r="AN387">
        <v>0</v>
      </c>
      <c r="AO387">
        <v>0</v>
      </c>
      <c r="AP387" t="s">
        <v>106</v>
      </c>
      <c r="AQ387" t="s">
        <v>107</v>
      </c>
      <c r="AR387" t="s">
        <v>108</v>
      </c>
      <c r="AS387" t="s">
        <v>109</v>
      </c>
      <c r="AT387" t="s">
        <v>110</v>
      </c>
      <c r="AU387" t="s">
        <v>111</v>
      </c>
      <c r="AV387" t="s">
        <v>112</v>
      </c>
      <c r="AW387" t="s">
        <v>112</v>
      </c>
      <c r="AX387" t="s">
        <v>111</v>
      </c>
      <c r="AY387">
        <v>0</v>
      </c>
      <c r="AZ387">
        <v>0</v>
      </c>
      <c r="BA387">
        <v>4.75</v>
      </c>
      <c r="BC387">
        <v>0</v>
      </c>
      <c r="BD387">
        <v>10.5</v>
      </c>
      <c r="BI387" t="s">
        <v>112</v>
      </c>
      <c r="BJ387" t="s">
        <v>111</v>
      </c>
      <c r="BK387" t="s">
        <v>122</v>
      </c>
      <c r="BL387" t="str">
        <f>"https://www.hvlgroup.com/Products/Specs/"&amp;"H177102L-OB"</f>
        <v>https://www.hvlgroup.com/Products/Specs/H177102L-OB</v>
      </c>
      <c r="BM387" t="s">
        <v>970</v>
      </c>
      <c r="BN387" t="str">
        <f>"https://www.hvlgroup.com/Product/"&amp;"H177102L-OB"</f>
        <v>https://www.hvlgroup.com/Product/H177102L-OB</v>
      </c>
      <c r="BO387" t="s">
        <v>104</v>
      </c>
      <c r="BP387" t="s">
        <v>104</v>
      </c>
      <c r="BQ387" t="s">
        <v>199</v>
      </c>
      <c r="BR387" t="s">
        <v>116</v>
      </c>
      <c r="BS387" t="s">
        <v>971</v>
      </c>
      <c r="BT387">
        <v>24.75</v>
      </c>
      <c r="BV387" s="1">
        <v>42887</v>
      </c>
      <c r="BW387">
        <v>0</v>
      </c>
      <c r="BX387">
        <v>0</v>
      </c>
      <c r="BY387" t="s">
        <v>104</v>
      </c>
      <c r="BZ387">
        <v>0</v>
      </c>
      <c r="CA387">
        <v>0</v>
      </c>
      <c r="CB387">
        <v>0</v>
      </c>
      <c r="CC387">
        <v>0</v>
      </c>
      <c r="CD387">
        <v>1</v>
      </c>
      <c r="CE387">
        <v>123</v>
      </c>
      <c r="CF387" t="s">
        <v>90</v>
      </c>
      <c r="CI387" t="s">
        <v>111</v>
      </c>
      <c r="CJ387" t="s">
        <v>118</v>
      </c>
      <c r="CK387" t="s">
        <v>111</v>
      </c>
      <c r="CL387" t="s">
        <v>119</v>
      </c>
      <c r="CM387" t="s">
        <v>104</v>
      </c>
    </row>
    <row r="388" spans="1:91" x14ac:dyDescent="0.25">
      <c r="A388" t="s">
        <v>89</v>
      </c>
      <c r="B388" t="s">
        <v>90</v>
      </c>
      <c r="C388" t="s">
        <v>973</v>
      </c>
      <c r="D388" t="s">
        <v>967</v>
      </c>
      <c r="E388" s="4">
        <v>806134838706</v>
      </c>
      <c r="F388" t="s">
        <v>968</v>
      </c>
      <c r="G388" s="4">
        <v>115</v>
      </c>
      <c r="H388" s="4">
        <v>230</v>
      </c>
      <c r="I388" t="s">
        <v>94</v>
      </c>
      <c r="J388" t="s">
        <v>969</v>
      </c>
      <c r="K388" t="s">
        <v>96</v>
      </c>
      <c r="L388" t="s">
        <v>97</v>
      </c>
      <c r="M388" t="s">
        <v>98</v>
      </c>
      <c r="N388" t="s">
        <v>124</v>
      </c>
      <c r="O388" t="s">
        <v>100</v>
      </c>
      <c r="P388" t="s">
        <v>161</v>
      </c>
      <c r="Q388" t="s">
        <v>162</v>
      </c>
      <c r="R388">
        <v>0</v>
      </c>
      <c r="S388">
        <v>0</v>
      </c>
      <c r="T388">
        <v>24.75</v>
      </c>
      <c r="U388">
        <v>0</v>
      </c>
      <c r="V388">
        <v>0</v>
      </c>
      <c r="W388">
        <v>4.75</v>
      </c>
      <c r="X388">
        <v>3.5</v>
      </c>
      <c r="Y388">
        <v>4</v>
      </c>
      <c r="Z388">
        <v>2</v>
      </c>
      <c r="AA388">
        <v>75</v>
      </c>
      <c r="AB388" t="s">
        <v>278</v>
      </c>
      <c r="AD388" t="s">
        <v>278</v>
      </c>
      <c r="AE388" t="s">
        <v>278</v>
      </c>
      <c r="AF388" t="s">
        <v>111</v>
      </c>
      <c r="AG388" t="s">
        <v>105</v>
      </c>
      <c r="AH388">
        <v>28</v>
      </c>
      <c r="AI388">
        <v>10</v>
      </c>
      <c r="AJ388">
        <v>8</v>
      </c>
      <c r="AK388">
        <v>5</v>
      </c>
      <c r="AL388">
        <v>0</v>
      </c>
      <c r="AM388">
        <v>0</v>
      </c>
      <c r="AN388">
        <v>0</v>
      </c>
      <c r="AO388">
        <v>0</v>
      </c>
      <c r="AP388" t="s">
        <v>106</v>
      </c>
      <c r="AQ388" t="s">
        <v>107</v>
      </c>
      <c r="AR388" t="s">
        <v>108</v>
      </c>
      <c r="AS388" t="s">
        <v>109</v>
      </c>
      <c r="AT388" t="s">
        <v>110</v>
      </c>
      <c r="AU388" t="s">
        <v>111</v>
      </c>
      <c r="AV388" t="s">
        <v>112</v>
      </c>
      <c r="AW388" t="s">
        <v>112</v>
      </c>
      <c r="AX388" t="s">
        <v>111</v>
      </c>
      <c r="AY388">
        <v>0</v>
      </c>
      <c r="AZ388">
        <v>0</v>
      </c>
      <c r="BA388">
        <v>4.75</v>
      </c>
      <c r="BC388">
        <v>0</v>
      </c>
      <c r="BD388">
        <v>10.5</v>
      </c>
      <c r="BI388" t="s">
        <v>112</v>
      </c>
      <c r="BJ388" t="s">
        <v>111</v>
      </c>
      <c r="BK388" t="s">
        <v>125</v>
      </c>
      <c r="BL388" t="str">
        <f>"https://www.hvlgroup.com/Products/Specs/"&amp;"H177102L-PN"</f>
        <v>https://www.hvlgroup.com/Products/Specs/H177102L-PN</v>
      </c>
      <c r="BM388" t="s">
        <v>970</v>
      </c>
      <c r="BN388" t="str">
        <f>"https://www.hvlgroup.com/Product/"&amp;"H177102L-PN"</f>
        <v>https://www.hvlgroup.com/Product/H177102L-PN</v>
      </c>
      <c r="BO388" t="s">
        <v>104</v>
      </c>
      <c r="BP388" t="s">
        <v>104</v>
      </c>
      <c r="BQ388" t="s">
        <v>199</v>
      </c>
      <c r="BR388" t="s">
        <v>116</v>
      </c>
      <c r="BS388" t="s">
        <v>971</v>
      </c>
      <c r="BT388">
        <v>24.75</v>
      </c>
      <c r="BV388" s="1">
        <v>42887</v>
      </c>
      <c r="BW388">
        <v>0</v>
      </c>
      <c r="BX388">
        <v>0</v>
      </c>
      <c r="BY388" t="s">
        <v>104</v>
      </c>
      <c r="BZ388">
        <v>0</v>
      </c>
      <c r="CA388">
        <v>0</v>
      </c>
      <c r="CB388">
        <v>0</v>
      </c>
      <c r="CC388">
        <v>0</v>
      </c>
      <c r="CD388">
        <v>1</v>
      </c>
      <c r="CE388">
        <v>123</v>
      </c>
      <c r="CF388" t="s">
        <v>90</v>
      </c>
      <c r="CI388" t="s">
        <v>111</v>
      </c>
      <c r="CJ388" t="s">
        <v>118</v>
      </c>
      <c r="CK388" t="s">
        <v>111</v>
      </c>
      <c r="CL388" t="s">
        <v>119</v>
      </c>
      <c r="CM388" t="s">
        <v>104</v>
      </c>
    </row>
    <row r="389" spans="1:91" x14ac:dyDescent="0.25">
      <c r="A389" t="s">
        <v>89</v>
      </c>
      <c r="B389" t="s">
        <v>90</v>
      </c>
      <c r="C389" t="s">
        <v>974</v>
      </c>
      <c r="D389" t="s">
        <v>975</v>
      </c>
      <c r="E389" s="4">
        <v>806134838713</v>
      </c>
      <c r="F389" t="s">
        <v>976</v>
      </c>
      <c r="G389" s="4">
        <v>99</v>
      </c>
      <c r="H389" s="4">
        <v>198</v>
      </c>
      <c r="I389" t="s">
        <v>94</v>
      </c>
      <c r="J389" t="s">
        <v>969</v>
      </c>
      <c r="K389" t="s">
        <v>96</v>
      </c>
      <c r="L389" t="s">
        <v>97</v>
      </c>
      <c r="M389" t="s">
        <v>98</v>
      </c>
      <c r="N389" t="s">
        <v>99</v>
      </c>
      <c r="O389" t="s">
        <v>100</v>
      </c>
      <c r="P389" t="s">
        <v>161</v>
      </c>
      <c r="Q389" t="s">
        <v>162</v>
      </c>
      <c r="R389">
        <v>0</v>
      </c>
      <c r="S389">
        <v>0</v>
      </c>
      <c r="T389">
        <v>17.25</v>
      </c>
      <c r="U389">
        <v>0</v>
      </c>
      <c r="V389">
        <v>0</v>
      </c>
      <c r="W389">
        <v>4.75</v>
      </c>
      <c r="X389">
        <v>3.5</v>
      </c>
      <c r="Y389">
        <v>3</v>
      </c>
      <c r="Z389">
        <v>2</v>
      </c>
      <c r="AA389">
        <v>60</v>
      </c>
      <c r="AB389" t="s">
        <v>278</v>
      </c>
      <c r="AD389" t="s">
        <v>278</v>
      </c>
      <c r="AE389" t="s">
        <v>278</v>
      </c>
      <c r="AF389" t="s">
        <v>111</v>
      </c>
      <c r="AG389" t="s">
        <v>105</v>
      </c>
      <c r="AH389">
        <v>20</v>
      </c>
      <c r="AI389">
        <v>10</v>
      </c>
      <c r="AJ389">
        <v>8</v>
      </c>
      <c r="AK389">
        <v>4</v>
      </c>
      <c r="AL389">
        <v>0</v>
      </c>
      <c r="AM389">
        <v>0</v>
      </c>
      <c r="AN389">
        <v>0</v>
      </c>
      <c r="AO389">
        <v>0</v>
      </c>
      <c r="AP389" t="s">
        <v>106</v>
      </c>
      <c r="AQ389" t="s">
        <v>107</v>
      </c>
      <c r="AR389" t="s">
        <v>108</v>
      </c>
      <c r="AS389" t="s">
        <v>109</v>
      </c>
      <c r="AT389" t="s">
        <v>110</v>
      </c>
      <c r="AU389" t="s">
        <v>111</v>
      </c>
      <c r="AV389" t="s">
        <v>112</v>
      </c>
      <c r="AW389" t="s">
        <v>112</v>
      </c>
      <c r="AX389" t="s">
        <v>111</v>
      </c>
      <c r="AY389">
        <v>0</v>
      </c>
      <c r="AZ389">
        <v>0</v>
      </c>
      <c r="BA389">
        <v>4.75</v>
      </c>
      <c r="BC389">
        <v>0</v>
      </c>
      <c r="BD389">
        <v>11</v>
      </c>
      <c r="BI389" t="s">
        <v>112</v>
      </c>
      <c r="BJ389" t="s">
        <v>111</v>
      </c>
      <c r="BK389" t="s">
        <v>113</v>
      </c>
      <c r="BL389" t="str">
        <f>"https://www.hvlgroup.com/Products/Specs/"&amp;"H177102S-AGB"</f>
        <v>https://www.hvlgroup.com/Products/Specs/H177102S-AGB</v>
      </c>
      <c r="BM389" t="s">
        <v>970</v>
      </c>
      <c r="BN389" t="str">
        <f>"https://www.hvlgroup.com/Product/"&amp;"H177102S-AGB"</f>
        <v>https://www.hvlgroup.com/Product/H177102S-AGB</v>
      </c>
      <c r="BO389" t="s">
        <v>104</v>
      </c>
      <c r="BP389" t="s">
        <v>104</v>
      </c>
      <c r="BQ389" t="s">
        <v>199</v>
      </c>
      <c r="BR389" t="s">
        <v>116</v>
      </c>
      <c r="BS389" t="s">
        <v>971</v>
      </c>
      <c r="BT389">
        <v>17.25</v>
      </c>
      <c r="BV389" s="1">
        <v>42887</v>
      </c>
      <c r="BW389">
        <v>0</v>
      </c>
      <c r="BX389">
        <v>0</v>
      </c>
      <c r="BY389" t="s">
        <v>104</v>
      </c>
      <c r="BZ389">
        <v>0</v>
      </c>
      <c r="CA389">
        <v>0</v>
      </c>
      <c r="CB389">
        <v>0</v>
      </c>
      <c r="CC389">
        <v>0</v>
      </c>
      <c r="CD389">
        <v>1</v>
      </c>
      <c r="CE389">
        <v>123</v>
      </c>
      <c r="CF389" t="s">
        <v>90</v>
      </c>
      <c r="CI389" t="s">
        <v>111</v>
      </c>
      <c r="CJ389" t="s">
        <v>118</v>
      </c>
      <c r="CK389" t="s">
        <v>111</v>
      </c>
      <c r="CL389" t="s">
        <v>119</v>
      </c>
      <c r="CM389" t="s">
        <v>104</v>
      </c>
    </row>
    <row r="390" spans="1:91" x14ac:dyDescent="0.25">
      <c r="A390" t="s">
        <v>89</v>
      </c>
      <c r="B390" t="s">
        <v>90</v>
      </c>
      <c r="C390" t="s">
        <v>977</v>
      </c>
      <c r="D390" t="s">
        <v>975</v>
      </c>
      <c r="E390" s="4">
        <v>806134838720</v>
      </c>
      <c r="F390" t="s">
        <v>976</v>
      </c>
      <c r="G390" s="4">
        <v>99</v>
      </c>
      <c r="H390" s="4">
        <v>198</v>
      </c>
      <c r="I390" t="s">
        <v>94</v>
      </c>
      <c r="J390" t="s">
        <v>969</v>
      </c>
      <c r="K390" t="s">
        <v>96</v>
      </c>
      <c r="L390" t="s">
        <v>97</v>
      </c>
      <c r="M390" t="s">
        <v>98</v>
      </c>
      <c r="N390" t="s">
        <v>121</v>
      </c>
      <c r="O390" t="s">
        <v>100</v>
      </c>
      <c r="P390" t="s">
        <v>161</v>
      </c>
      <c r="Q390" t="s">
        <v>162</v>
      </c>
      <c r="R390">
        <v>0</v>
      </c>
      <c r="S390">
        <v>0</v>
      </c>
      <c r="T390">
        <v>17.25</v>
      </c>
      <c r="U390">
        <v>0</v>
      </c>
      <c r="V390">
        <v>0</v>
      </c>
      <c r="W390">
        <v>4.75</v>
      </c>
      <c r="X390">
        <v>3.5</v>
      </c>
      <c r="Y390">
        <v>3</v>
      </c>
      <c r="Z390">
        <v>2</v>
      </c>
      <c r="AA390">
        <v>60</v>
      </c>
      <c r="AB390" t="s">
        <v>278</v>
      </c>
      <c r="AD390" t="s">
        <v>278</v>
      </c>
      <c r="AE390" t="s">
        <v>278</v>
      </c>
      <c r="AF390" t="s">
        <v>111</v>
      </c>
      <c r="AG390" t="s">
        <v>105</v>
      </c>
      <c r="AH390">
        <v>20</v>
      </c>
      <c r="AI390">
        <v>10</v>
      </c>
      <c r="AJ390">
        <v>8</v>
      </c>
      <c r="AK390">
        <v>4</v>
      </c>
      <c r="AL390">
        <v>0</v>
      </c>
      <c r="AM390">
        <v>0</v>
      </c>
      <c r="AN390">
        <v>0</v>
      </c>
      <c r="AO390">
        <v>0</v>
      </c>
      <c r="AP390" t="s">
        <v>106</v>
      </c>
      <c r="AQ390" t="s">
        <v>107</v>
      </c>
      <c r="AR390" t="s">
        <v>108</v>
      </c>
      <c r="AS390" t="s">
        <v>109</v>
      </c>
      <c r="AT390" t="s">
        <v>110</v>
      </c>
      <c r="AU390" t="s">
        <v>111</v>
      </c>
      <c r="AV390" t="s">
        <v>112</v>
      </c>
      <c r="AW390" t="s">
        <v>112</v>
      </c>
      <c r="AX390" t="s">
        <v>111</v>
      </c>
      <c r="AY390">
        <v>0</v>
      </c>
      <c r="AZ390">
        <v>0</v>
      </c>
      <c r="BA390">
        <v>4.75</v>
      </c>
      <c r="BC390">
        <v>0</v>
      </c>
      <c r="BD390">
        <v>11</v>
      </c>
      <c r="BI390" t="s">
        <v>112</v>
      </c>
      <c r="BJ390" t="s">
        <v>111</v>
      </c>
      <c r="BK390" t="s">
        <v>122</v>
      </c>
      <c r="BL390" t="str">
        <f>"https://www.hvlgroup.com/Products/Specs/"&amp;"H177102S-OB"</f>
        <v>https://www.hvlgroup.com/Products/Specs/H177102S-OB</v>
      </c>
      <c r="BM390" t="s">
        <v>970</v>
      </c>
      <c r="BN390" t="str">
        <f>"https://www.hvlgroup.com/Product/"&amp;"H177102S-OB"</f>
        <v>https://www.hvlgroup.com/Product/H177102S-OB</v>
      </c>
      <c r="BO390" t="s">
        <v>104</v>
      </c>
      <c r="BP390" t="s">
        <v>104</v>
      </c>
      <c r="BQ390" t="s">
        <v>199</v>
      </c>
      <c r="BR390" t="s">
        <v>116</v>
      </c>
      <c r="BS390" t="s">
        <v>971</v>
      </c>
      <c r="BT390">
        <v>17.25</v>
      </c>
      <c r="BV390" s="1">
        <v>42887</v>
      </c>
      <c r="BW390">
        <v>0</v>
      </c>
      <c r="BX390">
        <v>0</v>
      </c>
      <c r="BY390" t="s">
        <v>104</v>
      </c>
      <c r="BZ390">
        <v>0</v>
      </c>
      <c r="CA390">
        <v>0</v>
      </c>
      <c r="CB390">
        <v>0</v>
      </c>
      <c r="CC390">
        <v>0</v>
      </c>
      <c r="CD390">
        <v>1</v>
      </c>
      <c r="CE390">
        <v>123</v>
      </c>
      <c r="CF390" t="s">
        <v>90</v>
      </c>
      <c r="CI390" t="s">
        <v>111</v>
      </c>
      <c r="CJ390" t="s">
        <v>118</v>
      </c>
      <c r="CK390" t="s">
        <v>111</v>
      </c>
      <c r="CL390" t="s">
        <v>119</v>
      </c>
      <c r="CM390" t="s">
        <v>104</v>
      </c>
    </row>
    <row r="391" spans="1:91" x14ac:dyDescent="0.25">
      <c r="A391" t="s">
        <v>89</v>
      </c>
      <c r="B391" t="s">
        <v>90</v>
      </c>
      <c r="C391" t="s">
        <v>978</v>
      </c>
      <c r="D391" t="s">
        <v>975</v>
      </c>
      <c r="E391" s="4">
        <v>806134838737</v>
      </c>
      <c r="F391" t="s">
        <v>976</v>
      </c>
      <c r="G391" s="4">
        <v>99</v>
      </c>
      <c r="H391" s="4">
        <v>198</v>
      </c>
      <c r="I391" t="s">
        <v>94</v>
      </c>
      <c r="J391" t="s">
        <v>969</v>
      </c>
      <c r="K391" t="s">
        <v>96</v>
      </c>
      <c r="L391" t="s">
        <v>97</v>
      </c>
      <c r="M391" t="s">
        <v>98</v>
      </c>
      <c r="N391" t="s">
        <v>124</v>
      </c>
      <c r="O391" t="s">
        <v>100</v>
      </c>
      <c r="P391" t="s">
        <v>161</v>
      </c>
      <c r="Q391" t="s">
        <v>162</v>
      </c>
      <c r="R391">
        <v>0</v>
      </c>
      <c r="S391">
        <v>0</v>
      </c>
      <c r="T391">
        <v>17.25</v>
      </c>
      <c r="U391">
        <v>0</v>
      </c>
      <c r="V391">
        <v>0</v>
      </c>
      <c r="W391">
        <v>4.75</v>
      </c>
      <c r="X391">
        <v>3.5</v>
      </c>
      <c r="Y391">
        <v>3</v>
      </c>
      <c r="Z391">
        <v>2</v>
      </c>
      <c r="AA391">
        <v>60</v>
      </c>
      <c r="AB391" t="s">
        <v>278</v>
      </c>
      <c r="AD391" t="s">
        <v>278</v>
      </c>
      <c r="AE391" t="s">
        <v>278</v>
      </c>
      <c r="AF391" t="s">
        <v>111</v>
      </c>
      <c r="AG391" t="s">
        <v>105</v>
      </c>
      <c r="AH391">
        <v>20</v>
      </c>
      <c r="AI391">
        <v>10</v>
      </c>
      <c r="AJ391">
        <v>8</v>
      </c>
      <c r="AK391">
        <v>4</v>
      </c>
      <c r="AL391">
        <v>0</v>
      </c>
      <c r="AM391">
        <v>0</v>
      </c>
      <c r="AN391">
        <v>0</v>
      </c>
      <c r="AO391">
        <v>0</v>
      </c>
      <c r="AP391" t="s">
        <v>106</v>
      </c>
      <c r="AQ391" t="s">
        <v>107</v>
      </c>
      <c r="AR391" t="s">
        <v>108</v>
      </c>
      <c r="AS391" t="s">
        <v>109</v>
      </c>
      <c r="AT391" t="s">
        <v>110</v>
      </c>
      <c r="AU391" t="s">
        <v>111</v>
      </c>
      <c r="AV391" t="s">
        <v>112</v>
      </c>
      <c r="AW391" t="s">
        <v>112</v>
      </c>
      <c r="AX391" t="s">
        <v>111</v>
      </c>
      <c r="AY391">
        <v>0</v>
      </c>
      <c r="AZ391">
        <v>0</v>
      </c>
      <c r="BA391">
        <v>4.75</v>
      </c>
      <c r="BC391">
        <v>0</v>
      </c>
      <c r="BD391">
        <v>11</v>
      </c>
      <c r="BI391" t="s">
        <v>112</v>
      </c>
      <c r="BJ391" t="s">
        <v>111</v>
      </c>
      <c r="BK391" t="s">
        <v>125</v>
      </c>
      <c r="BL391" t="str">
        <f>"https://www.hvlgroup.com/Products/Specs/"&amp;"H177102S-PN"</f>
        <v>https://www.hvlgroup.com/Products/Specs/H177102S-PN</v>
      </c>
      <c r="BM391" t="s">
        <v>970</v>
      </c>
      <c r="BN391" t="str">
        <f>"https://www.hvlgroup.com/Product/"&amp;"H177102S-PN"</f>
        <v>https://www.hvlgroup.com/Product/H177102S-PN</v>
      </c>
      <c r="BO391" t="s">
        <v>104</v>
      </c>
      <c r="BP391" t="s">
        <v>104</v>
      </c>
      <c r="BQ391" t="s">
        <v>199</v>
      </c>
      <c r="BR391" t="s">
        <v>116</v>
      </c>
      <c r="BS391" t="s">
        <v>971</v>
      </c>
      <c r="BT391">
        <v>17.25</v>
      </c>
      <c r="BV391" s="1">
        <v>42887</v>
      </c>
      <c r="BW391">
        <v>0</v>
      </c>
      <c r="BX391">
        <v>0</v>
      </c>
      <c r="BY391" t="s">
        <v>104</v>
      </c>
      <c r="BZ391">
        <v>0</v>
      </c>
      <c r="CA391">
        <v>0</v>
      </c>
      <c r="CB391">
        <v>0</v>
      </c>
      <c r="CC391">
        <v>0</v>
      </c>
      <c r="CD391">
        <v>1</v>
      </c>
      <c r="CE391">
        <v>123</v>
      </c>
      <c r="CF391" t="s">
        <v>90</v>
      </c>
      <c r="CI391" t="s">
        <v>111</v>
      </c>
      <c r="CJ391" t="s">
        <v>118</v>
      </c>
      <c r="CK391" t="s">
        <v>111</v>
      </c>
      <c r="CL391" t="s">
        <v>119</v>
      </c>
      <c r="CM391" t="s">
        <v>104</v>
      </c>
    </row>
    <row r="392" spans="1:91" x14ac:dyDescent="0.25">
      <c r="A392" t="s">
        <v>89</v>
      </c>
      <c r="B392" t="s">
        <v>90</v>
      </c>
      <c r="C392" t="s">
        <v>979</v>
      </c>
      <c r="D392" t="s">
        <v>980</v>
      </c>
      <c r="E392" s="4">
        <v>806134833688</v>
      </c>
      <c r="F392" t="s">
        <v>128</v>
      </c>
      <c r="G392" s="4">
        <v>76</v>
      </c>
      <c r="H392" s="4">
        <v>152</v>
      </c>
      <c r="I392" t="s">
        <v>94</v>
      </c>
      <c r="J392" t="s">
        <v>981</v>
      </c>
      <c r="K392" t="s">
        <v>96</v>
      </c>
      <c r="L392" t="s">
        <v>97</v>
      </c>
      <c r="M392" t="s">
        <v>98</v>
      </c>
      <c r="N392" t="s">
        <v>460</v>
      </c>
      <c r="O392" t="s">
        <v>100</v>
      </c>
      <c r="R392">
        <v>0</v>
      </c>
      <c r="S392">
        <v>4.75</v>
      </c>
      <c r="T392">
        <v>18</v>
      </c>
      <c r="U392">
        <v>0</v>
      </c>
      <c r="V392">
        <v>0</v>
      </c>
      <c r="W392">
        <v>4.75</v>
      </c>
      <c r="X392">
        <v>5</v>
      </c>
      <c r="Y392">
        <v>2</v>
      </c>
      <c r="Z392">
        <v>2</v>
      </c>
      <c r="AA392">
        <v>60</v>
      </c>
      <c r="AB392" t="s">
        <v>103</v>
      </c>
      <c r="AD392" t="s">
        <v>103</v>
      </c>
      <c r="AE392" t="s">
        <v>103</v>
      </c>
      <c r="AF392" t="s">
        <v>104</v>
      </c>
      <c r="AG392" t="s">
        <v>105</v>
      </c>
      <c r="AH392">
        <v>21</v>
      </c>
      <c r="AI392">
        <v>8</v>
      </c>
      <c r="AJ392">
        <v>9</v>
      </c>
      <c r="AK392">
        <v>3</v>
      </c>
      <c r="AL392">
        <v>0</v>
      </c>
      <c r="AM392">
        <v>0</v>
      </c>
      <c r="AN392">
        <v>0</v>
      </c>
      <c r="AO392">
        <v>0</v>
      </c>
      <c r="AP392" t="s">
        <v>106</v>
      </c>
      <c r="AQ392" t="s">
        <v>107</v>
      </c>
      <c r="AR392" t="s">
        <v>108</v>
      </c>
      <c r="AS392" t="s">
        <v>109</v>
      </c>
      <c r="AT392" t="s">
        <v>110</v>
      </c>
      <c r="AU392" t="s">
        <v>111</v>
      </c>
      <c r="AV392" t="s">
        <v>112</v>
      </c>
      <c r="AW392" t="s">
        <v>112</v>
      </c>
      <c r="AX392" t="s">
        <v>104</v>
      </c>
      <c r="AY392">
        <v>0</v>
      </c>
      <c r="AZ392">
        <v>0</v>
      </c>
      <c r="BA392">
        <v>4.75</v>
      </c>
      <c r="BC392">
        <v>0</v>
      </c>
      <c r="BD392">
        <v>15</v>
      </c>
      <c r="BI392" t="s">
        <v>112</v>
      </c>
      <c r="BJ392" t="s">
        <v>111</v>
      </c>
      <c r="BK392" t="s">
        <v>461</v>
      </c>
      <c r="BL392" t="str">
        <f>"https://www.hvlgroup.com/Products/Specs/"&amp;"H178102-AGB/BK"</f>
        <v>https://www.hvlgroup.com/Products/Specs/H178102-AGB/BK</v>
      </c>
      <c r="BM392" t="s">
        <v>982</v>
      </c>
      <c r="BN392" t="str">
        <f>"https://www.hvlgroup.com/Product/"&amp;"H178102-AGB/BK"</f>
        <v>https://www.hvlgroup.com/Product/H178102-AGB/BK</v>
      </c>
      <c r="BO392" t="s">
        <v>104</v>
      </c>
      <c r="BP392" t="s">
        <v>104</v>
      </c>
      <c r="BQ392" t="s">
        <v>901</v>
      </c>
      <c r="BR392" t="s">
        <v>116</v>
      </c>
      <c r="BS392" t="s">
        <v>116</v>
      </c>
      <c r="BT392">
        <v>0</v>
      </c>
      <c r="BV392" s="1">
        <v>42887</v>
      </c>
      <c r="BW392">
        <v>0</v>
      </c>
      <c r="BX392">
        <v>0</v>
      </c>
      <c r="BY392" t="s">
        <v>104</v>
      </c>
      <c r="BZ392">
        <v>0</v>
      </c>
      <c r="CA392">
        <v>0</v>
      </c>
      <c r="CB392">
        <v>0</v>
      </c>
      <c r="CC392">
        <v>0</v>
      </c>
      <c r="CD392">
        <v>1</v>
      </c>
      <c r="CE392">
        <v>99</v>
      </c>
      <c r="CF392" t="s">
        <v>90</v>
      </c>
      <c r="CI392" t="s">
        <v>111</v>
      </c>
      <c r="CJ392" t="s">
        <v>118</v>
      </c>
      <c r="CK392" t="s">
        <v>111</v>
      </c>
      <c r="CL392" t="s">
        <v>119</v>
      </c>
      <c r="CM392" t="s">
        <v>104</v>
      </c>
    </row>
    <row r="393" spans="1:91" x14ac:dyDescent="0.25">
      <c r="A393" t="s">
        <v>89</v>
      </c>
      <c r="B393" t="s">
        <v>90</v>
      </c>
      <c r="C393" t="s">
        <v>983</v>
      </c>
      <c r="D393" t="s">
        <v>980</v>
      </c>
      <c r="E393" s="4">
        <v>806134833695</v>
      </c>
      <c r="F393" t="s">
        <v>128</v>
      </c>
      <c r="G393" s="4">
        <v>76</v>
      </c>
      <c r="H393" s="4">
        <v>152</v>
      </c>
      <c r="I393" t="s">
        <v>94</v>
      </c>
      <c r="J393" t="s">
        <v>981</v>
      </c>
      <c r="K393" t="s">
        <v>96</v>
      </c>
      <c r="L393" t="s">
        <v>97</v>
      </c>
      <c r="M393" t="s">
        <v>98</v>
      </c>
      <c r="N393" t="s">
        <v>465</v>
      </c>
      <c r="O393" t="s">
        <v>100</v>
      </c>
      <c r="R393">
        <v>0</v>
      </c>
      <c r="S393">
        <v>4.75</v>
      </c>
      <c r="T393">
        <v>18</v>
      </c>
      <c r="U393">
        <v>0</v>
      </c>
      <c r="V393">
        <v>0</v>
      </c>
      <c r="W393">
        <v>4.75</v>
      </c>
      <c r="X393">
        <v>5</v>
      </c>
      <c r="Y393">
        <v>2</v>
      </c>
      <c r="Z393">
        <v>2</v>
      </c>
      <c r="AA393">
        <v>60</v>
      </c>
      <c r="AB393" t="s">
        <v>103</v>
      </c>
      <c r="AD393" t="s">
        <v>103</v>
      </c>
      <c r="AE393" t="s">
        <v>103</v>
      </c>
      <c r="AF393" t="s">
        <v>104</v>
      </c>
      <c r="AG393" t="s">
        <v>105</v>
      </c>
      <c r="AH393">
        <v>21</v>
      </c>
      <c r="AI393">
        <v>8</v>
      </c>
      <c r="AJ393">
        <v>9</v>
      </c>
      <c r="AK393">
        <v>3</v>
      </c>
      <c r="AL393">
        <v>0</v>
      </c>
      <c r="AM393">
        <v>0</v>
      </c>
      <c r="AN393">
        <v>0</v>
      </c>
      <c r="AO393">
        <v>0</v>
      </c>
      <c r="AP393" t="s">
        <v>106</v>
      </c>
      <c r="AQ393" t="s">
        <v>107</v>
      </c>
      <c r="AR393" t="s">
        <v>108</v>
      </c>
      <c r="AS393" t="s">
        <v>109</v>
      </c>
      <c r="AT393" t="s">
        <v>110</v>
      </c>
      <c r="AU393" t="s">
        <v>111</v>
      </c>
      <c r="AV393" t="s">
        <v>112</v>
      </c>
      <c r="AW393" t="s">
        <v>112</v>
      </c>
      <c r="AX393" t="s">
        <v>104</v>
      </c>
      <c r="AY393">
        <v>0</v>
      </c>
      <c r="AZ393">
        <v>0</v>
      </c>
      <c r="BA393">
        <v>4.75</v>
      </c>
      <c r="BC393">
        <v>0</v>
      </c>
      <c r="BD393">
        <v>15</v>
      </c>
      <c r="BI393" t="s">
        <v>112</v>
      </c>
      <c r="BJ393" t="s">
        <v>111</v>
      </c>
      <c r="BK393" t="s">
        <v>466</v>
      </c>
      <c r="BL393" t="str">
        <f>"https://www.hvlgroup.com/Products/Specs/"&amp;"H178102-PN/BK"</f>
        <v>https://www.hvlgroup.com/Products/Specs/H178102-PN/BK</v>
      </c>
      <c r="BM393" t="s">
        <v>982</v>
      </c>
      <c r="BN393" t="str">
        <f>"https://www.hvlgroup.com/Product/"&amp;"H178102-PN/BK"</f>
        <v>https://www.hvlgroup.com/Product/H178102-PN/BK</v>
      </c>
      <c r="BO393" t="s">
        <v>104</v>
      </c>
      <c r="BP393" t="s">
        <v>104</v>
      </c>
      <c r="BQ393" t="s">
        <v>901</v>
      </c>
      <c r="BR393" t="s">
        <v>116</v>
      </c>
      <c r="BS393" t="s">
        <v>116</v>
      </c>
      <c r="BT393">
        <v>0</v>
      </c>
      <c r="BV393" s="1">
        <v>42887</v>
      </c>
      <c r="BW393">
        <v>0</v>
      </c>
      <c r="BX393">
        <v>0</v>
      </c>
      <c r="BY393" t="s">
        <v>104</v>
      </c>
      <c r="BZ393">
        <v>0</v>
      </c>
      <c r="CA393">
        <v>0</v>
      </c>
      <c r="CB393">
        <v>0</v>
      </c>
      <c r="CC393">
        <v>0</v>
      </c>
      <c r="CD393">
        <v>1</v>
      </c>
      <c r="CE393">
        <v>99</v>
      </c>
      <c r="CF393" t="s">
        <v>90</v>
      </c>
      <c r="CI393" t="s">
        <v>111</v>
      </c>
      <c r="CJ393" t="s">
        <v>118</v>
      </c>
      <c r="CK393" t="s">
        <v>111</v>
      </c>
      <c r="CL393" t="s">
        <v>119</v>
      </c>
      <c r="CM393" t="s">
        <v>104</v>
      </c>
    </row>
    <row r="394" spans="1:91" x14ac:dyDescent="0.25">
      <c r="A394" t="s">
        <v>89</v>
      </c>
      <c r="B394" t="s">
        <v>90</v>
      </c>
      <c r="C394" t="s">
        <v>984</v>
      </c>
      <c r="D394" t="s">
        <v>985</v>
      </c>
      <c r="E394" s="4">
        <v>806134833701</v>
      </c>
      <c r="F394" t="s">
        <v>872</v>
      </c>
      <c r="G394" s="4">
        <v>230</v>
      </c>
      <c r="H394" s="4">
        <v>460</v>
      </c>
      <c r="I394" t="s">
        <v>391</v>
      </c>
      <c r="J394" t="s">
        <v>981</v>
      </c>
      <c r="K394" t="s">
        <v>96</v>
      </c>
      <c r="L394" t="s">
        <v>97</v>
      </c>
      <c r="M394" t="s">
        <v>98</v>
      </c>
      <c r="N394" t="s">
        <v>460</v>
      </c>
      <c r="O394" t="s">
        <v>100</v>
      </c>
      <c r="R394">
        <v>0</v>
      </c>
      <c r="S394">
        <v>0</v>
      </c>
      <c r="T394">
        <v>20</v>
      </c>
      <c r="U394">
        <v>24</v>
      </c>
      <c r="V394">
        <v>77.5</v>
      </c>
      <c r="W394">
        <v>24</v>
      </c>
      <c r="X394">
        <v>0</v>
      </c>
      <c r="Y394">
        <v>5</v>
      </c>
      <c r="Z394">
        <v>4</v>
      </c>
      <c r="AA394">
        <v>60</v>
      </c>
      <c r="AB394" t="s">
        <v>103</v>
      </c>
      <c r="AD394" t="s">
        <v>103</v>
      </c>
      <c r="AE394" t="s">
        <v>103</v>
      </c>
      <c r="AF394" t="s">
        <v>104</v>
      </c>
      <c r="AG394" t="s">
        <v>105</v>
      </c>
      <c r="AH394">
        <v>27</v>
      </c>
      <c r="AI394">
        <v>14</v>
      </c>
      <c r="AJ394">
        <v>7</v>
      </c>
      <c r="AK394">
        <v>7</v>
      </c>
      <c r="AL394">
        <v>0</v>
      </c>
      <c r="AM394">
        <v>0</v>
      </c>
      <c r="AN394">
        <v>0</v>
      </c>
      <c r="AO394">
        <v>0</v>
      </c>
      <c r="AP394" t="s">
        <v>106</v>
      </c>
      <c r="AQ394" t="s">
        <v>107</v>
      </c>
      <c r="AR394" t="s">
        <v>108</v>
      </c>
      <c r="AS394" t="s">
        <v>109</v>
      </c>
      <c r="AT394" t="s">
        <v>110</v>
      </c>
      <c r="AU394" t="s">
        <v>104</v>
      </c>
      <c r="AX394" t="s">
        <v>104</v>
      </c>
      <c r="AY394">
        <v>0</v>
      </c>
      <c r="AZ394">
        <v>0</v>
      </c>
      <c r="BA394">
        <v>4.75</v>
      </c>
      <c r="BC394">
        <v>0</v>
      </c>
      <c r="BD394">
        <v>0</v>
      </c>
      <c r="BE394" t="s">
        <v>392</v>
      </c>
      <c r="BI394" t="s">
        <v>112</v>
      </c>
      <c r="BJ394" t="s">
        <v>111</v>
      </c>
      <c r="BK394" t="s">
        <v>461</v>
      </c>
      <c r="BL394" t="str">
        <f>"https://www.hvlgroup.com/Products/Specs/"&amp;"H178804-AGB/BK"</f>
        <v>https://www.hvlgroup.com/Products/Specs/H178804-AGB/BK</v>
      </c>
      <c r="BM394" t="s">
        <v>986</v>
      </c>
      <c r="BN394" t="str">
        <f>"https://www.hvlgroup.com/Product/"&amp;"H178804-AGB/BK"</f>
        <v>https://www.hvlgroup.com/Product/H178804-AGB/BK</v>
      </c>
      <c r="BO394" t="s">
        <v>104</v>
      </c>
      <c r="BP394" t="s">
        <v>104</v>
      </c>
      <c r="BQ394" t="s">
        <v>901</v>
      </c>
      <c r="BR394" t="s">
        <v>116</v>
      </c>
      <c r="BS394" t="s">
        <v>116</v>
      </c>
      <c r="BT394">
        <v>0</v>
      </c>
      <c r="BV394" s="1">
        <v>42887</v>
      </c>
      <c r="BW394">
        <v>77.5</v>
      </c>
      <c r="BX394">
        <v>24</v>
      </c>
      <c r="BY394" t="s">
        <v>104</v>
      </c>
      <c r="BZ394">
        <v>0</v>
      </c>
      <c r="CA394">
        <v>0</v>
      </c>
      <c r="CB394">
        <v>0</v>
      </c>
      <c r="CC394">
        <v>0</v>
      </c>
      <c r="CD394">
        <v>1</v>
      </c>
      <c r="CE394">
        <v>8</v>
      </c>
      <c r="CF394" t="s">
        <v>90</v>
      </c>
      <c r="CI394" t="s">
        <v>111</v>
      </c>
      <c r="CJ394" t="s">
        <v>118</v>
      </c>
      <c r="CK394" t="s">
        <v>111</v>
      </c>
      <c r="CL394" t="s">
        <v>119</v>
      </c>
      <c r="CM394" t="s">
        <v>104</v>
      </c>
    </row>
    <row r="395" spans="1:91" x14ac:dyDescent="0.25">
      <c r="A395" t="s">
        <v>89</v>
      </c>
      <c r="B395" t="s">
        <v>90</v>
      </c>
      <c r="C395" t="s">
        <v>987</v>
      </c>
      <c r="D395" t="s">
        <v>985</v>
      </c>
      <c r="E395" s="4">
        <v>806134833718</v>
      </c>
      <c r="F395" t="s">
        <v>872</v>
      </c>
      <c r="G395" s="4">
        <v>230</v>
      </c>
      <c r="H395" s="4">
        <v>460</v>
      </c>
      <c r="I395" t="s">
        <v>391</v>
      </c>
      <c r="J395" t="s">
        <v>981</v>
      </c>
      <c r="K395" t="s">
        <v>96</v>
      </c>
      <c r="L395" t="s">
        <v>97</v>
      </c>
      <c r="M395" t="s">
        <v>98</v>
      </c>
      <c r="N395" t="s">
        <v>465</v>
      </c>
      <c r="O395" t="s">
        <v>100</v>
      </c>
      <c r="R395">
        <v>0</v>
      </c>
      <c r="S395">
        <v>0</v>
      </c>
      <c r="T395">
        <v>20</v>
      </c>
      <c r="U395">
        <v>24</v>
      </c>
      <c r="V395">
        <v>77.5</v>
      </c>
      <c r="W395">
        <v>24</v>
      </c>
      <c r="X395">
        <v>0</v>
      </c>
      <c r="Y395">
        <v>5</v>
      </c>
      <c r="Z395">
        <v>4</v>
      </c>
      <c r="AA395">
        <v>60</v>
      </c>
      <c r="AB395" t="s">
        <v>103</v>
      </c>
      <c r="AD395" t="s">
        <v>103</v>
      </c>
      <c r="AE395" t="s">
        <v>103</v>
      </c>
      <c r="AF395" t="s">
        <v>104</v>
      </c>
      <c r="AG395" t="s">
        <v>105</v>
      </c>
      <c r="AH395">
        <v>27</v>
      </c>
      <c r="AI395">
        <v>14</v>
      </c>
      <c r="AJ395">
        <v>7</v>
      </c>
      <c r="AK395">
        <v>7</v>
      </c>
      <c r="AL395">
        <v>0</v>
      </c>
      <c r="AM395">
        <v>0</v>
      </c>
      <c r="AN395">
        <v>0</v>
      </c>
      <c r="AO395">
        <v>0</v>
      </c>
      <c r="AP395" t="s">
        <v>106</v>
      </c>
      <c r="AQ395" t="s">
        <v>107</v>
      </c>
      <c r="AR395" t="s">
        <v>108</v>
      </c>
      <c r="AS395" t="s">
        <v>109</v>
      </c>
      <c r="AT395" t="s">
        <v>110</v>
      </c>
      <c r="AU395" t="s">
        <v>104</v>
      </c>
      <c r="AX395" t="s">
        <v>104</v>
      </c>
      <c r="AY395">
        <v>0</v>
      </c>
      <c r="AZ395">
        <v>0</v>
      </c>
      <c r="BA395">
        <v>4.75</v>
      </c>
      <c r="BC395">
        <v>0</v>
      </c>
      <c r="BD395">
        <v>0</v>
      </c>
      <c r="BE395" t="s">
        <v>392</v>
      </c>
      <c r="BI395" t="s">
        <v>112</v>
      </c>
      <c r="BJ395" t="s">
        <v>111</v>
      </c>
      <c r="BK395" t="s">
        <v>466</v>
      </c>
      <c r="BL395" t="str">
        <f>"https://www.hvlgroup.com/Products/Specs/"&amp;"H178804-PN/BK"</f>
        <v>https://www.hvlgroup.com/Products/Specs/H178804-PN/BK</v>
      </c>
      <c r="BM395" t="s">
        <v>986</v>
      </c>
      <c r="BN395" t="str">
        <f>"https://www.hvlgroup.com/Product/"&amp;"H178804-PN/BK"</f>
        <v>https://www.hvlgroup.com/Product/H178804-PN/BK</v>
      </c>
      <c r="BO395" t="s">
        <v>104</v>
      </c>
      <c r="BP395" t="s">
        <v>104</v>
      </c>
      <c r="BQ395" t="s">
        <v>901</v>
      </c>
      <c r="BR395" t="s">
        <v>116</v>
      </c>
      <c r="BS395" t="s">
        <v>116</v>
      </c>
      <c r="BT395">
        <v>0</v>
      </c>
      <c r="BV395" s="1">
        <v>42887</v>
      </c>
      <c r="BW395">
        <v>77.5</v>
      </c>
      <c r="BX395">
        <v>24</v>
      </c>
      <c r="BY395" t="s">
        <v>104</v>
      </c>
      <c r="BZ395">
        <v>0</v>
      </c>
      <c r="CA395">
        <v>0</v>
      </c>
      <c r="CB395">
        <v>0</v>
      </c>
      <c r="CC395">
        <v>0</v>
      </c>
      <c r="CD395">
        <v>1</v>
      </c>
      <c r="CE395">
        <v>8</v>
      </c>
      <c r="CF395" t="s">
        <v>90</v>
      </c>
      <c r="CI395" t="s">
        <v>111</v>
      </c>
      <c r="CJ395" t="s">
        <v>118</v>
      </c>
      <c r="CK395" t="s">
        <v>111</v>
      </c>
      <c r="CL395" t="s">
        <v>119</v>
      </c>
      <c r="CM395" t="s">
        <v>104</v>
      </c>
    </row>
    <row r="396" spans="1:91" x14ac:dyDescent="0.25">
      <c r="A396" t="s">
        <v>89</v>
      </c>
      <c r="B396" t="s">
        <v>90</v>
      </c>
      <c r="C396" t="s">
        <v>988</v>
      </c>
      <c r="D396" t="s">
        <v>989</v>
      </c>
      <c r="E396" s="4">
        <v>806134833725</v>
      </c>
      <c r="F396" t="s">
        <v>990</v>
      </c>
      <c r="G396" s="4">
        <v>346</v>
      </c>
      <c r="H396" s="4">
        <v>692</v>
      </c>
      <c r="I396" t="s">
        <v>391</v>
      </c>
      <c r="J396" t="s">
        <v>981</v>
      </c>
      <c r="K396" t="s">
        <v>96</v>
      </c>
      <c r="L396" t="s">
        <v>97</v>
      </c>
      <c r="M396" t="s">
        <v>98</v>
      </c>
      <c r="N396" t="s">
        <v>460</v>
      </c>
      <c r="O396" t="s">
        <v>100</v>
      </c>
      <c r="R396">
        <v>0</v>
      </c>
      <c r="S396">
        <v>0</v>
      </c>
      <c r="T396">
        <v>32.25</v>
      </c>
      <c r="U396">
        <v>35.75</v>
      </c>
      <c r="V396">
        <v>90</v>
      </c>
      <c r="W396">
        <v>28</v>
      </c>
      <c r="X396">
        <v>0</v>
      </c>
      <c r="Y396">
        <v>9</v>
      </c>
      <c r="Z396">
        <v>8</v>
      </c>
      <c r="AA396">
        <v>60</v>
      </c>
      <c r="AB396" t="s">
        <v>103</v>
      </c>
      <c r="AD396" t="s">
        <v>103</v>
      </c>
      <c r="AE396" t="s">
        <v>103</v>
      </c>
      <c r="AF396" t="s">
        <v>104</v>
      </c>
      <c r="AG396" t="s">
        <v>105</v>
      </c>
      <c r="AH396">
        <v>32</v>
      </c>
      <c r="AI396">
        <v>24</v>
      </c>
      <c r="AJ396">
        <v>7</v>
      </c>
      <c r="AK396">
        <v>13</v>
      </c>
      <c r="AL396">
        <v>0</v>
      </c>
      <c r="AM396">
        <v>0</v>
      </c>
      <c r="AN396">
        <v>0</v>
      </c>
      <c r="AO396">
        <v>0</v>
      </c>
      <c r="AP396" t="s">
        <v>106</v>
      </c>
      <c r="AQ396" t="s">
        <v>107</v>
      </c>
      <c r="AR396" t="s">
        <v>108</v>
      </c>
      <c r="AS396" t="s">
        <v>109</v>
      </c>
      <c r="AT396" t="s">
        <v>110</v>
      </c>
      <c r="AU396" t="s">
        <v>104</v>
      </c>
      <c r="AX396" t="s">
        <v>104</v>
      </c>
      <c r="AY396">
        <v>0</v>
      </c>
      <c r="AZ396">
        <v>0</v>
      </c>
      <c r="BA396">
        <v>6</v>
      </c>
      <c r="BC396">
        <v>0</v>
      </c>
      <c r="BD396">
        <v>157</v>
      </c>
      <c r="BE396" t="s">
        <v>392</v>
      </c>
      <c r="BI396" t="s">
        <v>112</v>
      </c>
      <c r="BJ396" t="s">
        <v>111</v>
      </c>
      <c r="BK396" t="s">
        <v>461</v>
      </c>
      <c r="BL396" t="str">
        <f>"https://www.hvlgroup.com/Products/Specs/"&amp;"H178808-AGB/BK"</f>
        <v>https://www.hvlgroup.com/Products/Specs/H178808-AGB/BK</v>
      </c>
      <c r="BM396" t="s">
        <v>986</v>
      </c>
      <c r="BN396" t="str">
        <f>"https://www.hvlgroup.com/Product/"&amp;"H178808-AGB/BK"</f>
        <v>https://www.hvlgroup.com/Product/H178808-AGB/BK</v>
      </c>
      <c r="BO396" t="s">
        <v>104</v>
      </c>
      <c r="BP396" t="s">
        <v>104</v>
      </c>
      <c r="BQ396" t="s">
        <v>901</v>
      </c>
      <c r="BR396" t="s">
        <v>116</v>
      </c>
      <c r="BS396" t="s">
        <v>116</v>
      </c>
      <c r="BT396">
        <v>0</v>
      </c>
      <c r="BV396" s="1">
        <v>42887</v>
      </c>
      <c r="BW396">
        <v>90</v>
      </c>
      <c r="BX396">
        <v>35.75</v>
      </c>
      <c r="BY396" t="s">
        <v>104</v>
      </c>
      <c r="BZ396">
        <v>0</v>
      </c>
      <c r="CA396">
        <v>0</v>
      </c>
      <c r="CB396">
        <v>0</v>
      </c>
      <c r="CC396">
        <v>0</v>
      </c>
      <c r="CD396">
        <v>1</v>
      </c>
      <c r="CE396">
        <v>9</v>
      </c>
      <c r="CF396" t="s">
        <v>90</v>
      </c>
      <c r="CI396" t="s">
        <v>111</v>
      </c>
      <c r="CJ396" t="s">
        <v>118</v>
      </c>
      <c r="CK396" t="s">
        <v>111</v>
      </c>
      <c r="CL396" t="s">
        <v>119</v>
      </c>
      <c r="CM396" t="s">
        <v>104</v>
      </c>
    </row>
    <row r="397" spans="1:91" x14ac:dyDescent="0.25">
      <c r="A397" t="s">
        <v>89</v>
      </c>
      <c r="B397" t="s">
        <v>90</v>
      </c>
      <c r="C397" t="s">
        <v>991</v>
      </c>
      <c r="D397" t="s">
        <v>989</v>
      </c>
      <c r="E397" s="4">
        <v>806134833732</v>
      </c>
      <c r="F397" t="s">
        <v>990</v>
      </c>
      <c r="G397" s="4">
        <v>346</v>
      </c>
      <c r="H397" s="4">
        <v>692</v>
      </c>
      <c r="I397" t="s">
        <v>391</v>
      </c>
      <c r="J397" t="s">
        <v>981</v>
      </c>
      <c r="K397" t="s">
        <v>96</v>
      </c>
      <c r="L397" t="s">
        <v>97</v>
      </c>
      <c r="M397" t="s">
        <v>98</v>
      </c>
      <c r="N397" t="s">
        <v>465</v>
      </c>
      <c r="O397" t="s">
        <v>100</v>
      </c>
      <c r="R397">
        <v>0</v>
      </c>
      <c r="S397">
        <v>0</v>
      </c>
      <c r="T397">
        <v>32.25</v>
      </c>
      <c r="U397">
        <v>35.75</v>
      </c>
      <c r="V397">
        <v>90</v>
      </c>
      <c r="W397">
        <v>28</v>
      </c>
      <c r="X397">
        <v>0</v>
      </c>
      <c r="Y397">
        <v>9</v>
      </c>
      <c r="Z397">
        <v>8</v>
      </c>
      <c r="AA397">
        <v>60</v>
      </c>
      <c r="AB397" t="s">
        <v>103</v>
      </c>
      <c r="AD397" t="s">
        <v>103</v>
      </c>
      <c r="AE397" t="s">
        <v>103</v>
      </c>
      <c r="AF397" t="s">
        <v>104</v>
      </c>
      <c r="AG397" t="s">
        <v>105</v>
      </c>
      <c r="AH397">
        <v>32</v>
      </c>
      <c r="AI397">
        <v>24</v>
      </c>
      <c r="AJ397">
        <v>7</v>
      </c>
      <c r="AK397">
        <v>13</v>
      </c>
      <c r="AL397">
        <v>0</v>
      </c>
      <c r="AM397">
        <v>0</v>
      </c>
      <c r="AN397">
        <v>0</v>
      </c>
      <c r="AO397">
        <v>0</v>
      </c>
      <c r="AP397" t="s">
        <v>106</v>
      </c>
      <c r="AQ397" t="s">
        <v>107</v>
      </c>
      <c r="AR397" t="s">
        <v>108</v>
      </c>
      <c r="AS397" t="s">
        <v>109</v>
      </c>
      <c r="AT397" t="s">
        <v>110</v>
      </c>
      <c r="AU397" t="s">
        <v>104</v>
      </c>
      <c r="AX397" t="s">
        <v>104</v>
      </c>
      <c r="AY397">
        <v>0</v>
      </c>
      <c r="AZ397">
        <v>0</v>
      </c>
      <c r="BA397">
        <v>6</v>
      </c>
      <c r="BC397">
        <v>0</v>
      </c>
      <c r="BD397">
        <v>157</v>
      </c>
      <c r="BE397" t="s">
        <v>392</v>
      </c>
      <c r="BI397" t="s">
        <v>112</v>
      </c>
      <c r="BJ397" t="s">
        <v>111</v>
      </c>
      <c r="BK397" t="s">
        <v>466</v>
      </c>
      <c r="BL397" t="str">
        <f>"https://www.hvlgroup.com/Products/Specs/"&amp;"H178808-PN/BK"</f>
        <v>https://www.hvlgroup.com/Products/Specs/H178808-PN/BK</v>
      </c>
      <c r="BM397" t="s">
        <v>986</v>
      </c>
      <c r="BN397" t="str">
        <f>"https://www.hvlgroup.com/Product/"&amp;"H178808-PN/BK"</f>
        <v>https://www.hvlgroup.com/Product/H178808-PN/BK</v>
      </c>
      <c r="BO397" t="s">
        <v>104</v>
      </c>
      <c r="BP397" t="s">
        <v>104</v>
      </c>
      <c r="BQ397" t="s">
        <v>901</v>
      </c>
      <c r="BR397" t="s">
        <v>116</v>
      </c>
      <c r="BS397" t="s">
        <v>116</v>
      </c>
      <c r="BT397">
        <v>0</v>
      </c>
      <c r="BV397" s="1">
        <v>42887</v>
      </c>
      <c r="BW397">
        <v>90</v>
      </c>
      <c r="BX397">
        <v>35.75</v>
      </c>
      <c r="BY397" t="s">
        <v>104</v>
      </c>
      <c r="BZ397">
        <v>0</v>
      </c>
      <c r="CA397">
        <v>0</v>
      </c>
      <c r="CB397">
        <v>0</v>
      </c>
      <c r="CC397">
        <v>0</v>
      </c>
      <c r="CD397">
        <v>1</v>
      </c>
      <c r="CE397">
        <v>9</v>
      </c>
      <c r="CF397" t="s">
        <v>90</v>
      </c>
      <c r="CI397" t="s">
        <v>111</v>
      </c>
      <c r="CJ397" t="s">
        <v>118</v>
      </c>
      <c r="CK397" t="s">
        <v>111</v>
      </c>
      <c r="CL397" t="s">
        <v>119</v>
      </c>
      <c r="CM397" t="s">
        <v>104</v>
      </c>
    </row>
    <row r="398" spans="1:91" x14ac:dyDescent="0.25">
      <c r="A398" t="s">
        <v>89</v>
      </c>
      <c r="B398" t="s">
        <v>90</v>
      </c>
      <c r="C398" t="s">
        <v>992</v>
      </c>
      <c r="D398" t="s">
        <v>993</v>
      </c>
      <c r="E398" s="4">
        <v>806134833749</v>
      </c>
      <c r="F398" t="s">
        <v>994</v>
      </c>
      <c r="G398" s="4">
        <v>461</v>
      </c>
      <c r="H398" s="4">
        <v>922</v>
      </c>
      <c r="I398" t="s">
        <v>391</v>
      </c>
      <c r="J398" t="s">
        <v>981</v>
      </c>
      <c r="K398" t="s">
        <v>96</v>
      </c>
      <c r="L398" t="s">
        <v>97</v>
      </c>
      <c r="M398" t="s">
        <v>98</v>
      </c>
      <c r="N398" t="s">
        <v>460</v>
      </c>
      <c r="O398" t="s">
        <v>100</v>
      </c>
      <c r="R398">
        <v>0</v>
      </c>
      <c r="S398">
        <v>0</v>
      </c>
      <c r="T398">
        <v>44.5</v>
      </c>
      <c r="U398">
        <v>48.5</v>
      </c>
      <c r="V398">
        <v>102</v>
      </c>
      <c r="W398">
        <v>36</v>
      </c>
      <c r="X398">
        <v>0</v>
      </c>
      <c r="Y398">
        <v>8</v>
      </c>
      <c r="Z398">
        <v>12</v>
      </c>
      <c r="AA398">
        <v>60</v>
      </c>
      <c r="AB398" t="s">
        <v>103</v>
      </c>
      <c r="AD398" t="s">
        <v>103</v>
      </c>
      <c r="AE398" t="s">
        <v>103</v>
      </c>
      <c r="AF398" t="s">
        <v>104</v>
      </c>
      <c r="AG398" t="s">
        <v>105</v>
      </c>
      <c r="AH398">
        <v>39</v>
      </c>
      <c r="AI398">
        <v>39</v>
      </c>
      <c r="AJ398">
        <v>7</v>
      </c>
      <c r="AK398">
        <v>10</v>
      </c>
      <c r="AL398">
        <v>0</v>
      </c>
      <c r="AM398">
        <v>0</v>
      </c>
      <c r="AN398">
        <v>0</v>
      </c>
      <c r="AO398">
        <v>0</v>
      </c>
      <c r="AP398" t="s">
        <v>516</v>
      </c>
      <c r="AQ398" t="s">
        <v>107</v>
      </c>
      <c r="AR398" t="s">
        <v>108</v>
      </c>
      <c r="AS398" t="s">
        <v>109</v>
      </c>
      <c r="AT398" t="s">
        <v>110</v>
      </c>
      <c r="AU398" t="s">
        <v>104</v>
      </c>
      <c r="AX398" t="s">
        <v>104</v>
      </c>
      <c r="AY398">
        <v>0</v>
      </c>
      <c r="AZ398">
        <v>0</v>
      </c>
      <c r="BA398">
        <v>6</v>
      </c>
      <c r="BC398">
        <v>0</v>
      </c>
      <c r="BD398">
        <v>60</v>
      </c>
      <c r="BE398" t="s">
        <v>392</v>
      </c>
      <c r="BI398" t="s">
        <v>112</v>
      </c>
      <c r="BJ398" t="s">
        <v>111</v>
      </c>
      <c r="BK398" t="s">
        <v>461</v>
      </c>
      <c r="BL398" t="str">
        <f>"https://www.hvlgroup.com/Products/Specs/"&amp;"H178812-AGB/BK"</f>
        <v>https://www.hvlgroup.com/Products/Specs/H178812-AGB/BK</v>
      </c>
      <c r="BM398" t="s">
        <v>986</v>
      </c>
      <c r="BN398" t="str">
        <f>"https://www.hvlgroup.com/Product/"&amp;"H178812-AGB/BK"</f>
        <v>https://www.hvlgroup.com/Product/H178812-AGB/BK</v>
      </c>
      <c r="BO398" t="s">
        <v>104</v>
      </c>
      <c r="BP398" t="s">
        <v>104</v>
      </c>
      <c r="BQ398" t="s">
        <v>901</v>
      </c>
      <c r="BR398" t="s">
        <v>116</v>
      </c>
      <c r="BS398" t="s">
        <v>116</v>
      </c>
      <c r="BT398">
        <v>0</v>
      </c>
      <c r="BV398" s="1">
        <v>42887</v>
      </c>
      <c r="BW398">
        <v>102</v>
      </c>
      <c r="BX398">
        <v>48.5</v>
      </c>
      <c r="BY398" t="s">
        <v>104</v>
      </c>
      <c r="BZ398">
        <v>0</v>
      </c>
      <c r="CA398">
        <v>0</v>
      </c>
      <c r="CB398">
        <v>0</v>
      </c>
      <c r="CC398">
        <v>0</v>
      </c>
      <c r="CD398">
        <v>1</v>
      </c>
      <c r="CE398">
        <v>7</v>
      </c>
      <c r="CF398" t="s">
        <v>90</v>
      </c>
      <c r="CI398" t="s">
        <v>111</v>
      </c>
      <c r="CJ398" t="s">
        <v>118</v>
      </c>
      <c r="CK398" t="s">
        <v>111</v>
      </c>
      <c r="CL398" t="s">
        <v>119</v>
      </c>
      <c r="CM398" t="s">
        <v>111</v>
      </c>
    </row>
    <row r="399" spans="1:91" x14ac:dyDescent="0.25">
      <c r="A399" t="s">
        <v>89</v>
      </c>
      <c r="B399" t="s">
        <v>90</v>
      </c>
      <c r="C399" t="s">
        <v>995</v>
      </c>
      <c r="D399" t="s">
        <v>993</v>
      </c>
      <c r="E399" s="4">
        <v>806134833756</v>
      </c>
      <c r="F399" t="s">
        <v>994</v>
      </c>
      <c r="G399" s="4">
        <v>461</v>
      </c>
      <c r="H399" s="4">
        <v>922</v>
      </c>
      <c r="I399" t="s">
        <v>391</v>
      </c>
      <c r="J399" t="s">
        <v>981</v>
      </c>
      <c r="K399" t="s">
        <v>96</v>
      </c>
      <c r="L399" t="s">
        <v>97</v>
      </c>
      <c r="M399" t="s">
        <v>98</v>
      </c>
      <c r="N399" t="s">
        <v>465</v>
      </c>
      <c r="O399" t="s">
        <v>100</v>
      </c>
      <c r="R399">
        <v>0</v>
      </c>
      <c r="S399">
        <v>0</v>
      </c>
      <c r="T399">
        <v>44.5</v>
      </c>
      <c r="U399">
        <v>48.5</v>
      </c>
      <c r="V399">
        <v>102</v>
      </c>
      <c r="W399">
        <v>36</v>
      </c>
      <c r="X399">
        <v>0</v>
      </c>
      <c r="Y399">
        <v>8</v>
      </c>
      <c r="Z399">
        <v>12</v>
      </c>
      <c r="AA399">
        <v>60</v>
      </c>
      <c r="AB399" t="s">
        <v>103</v>
      </c>
      <c r="AD399" t="s">
        <v>103</v>
      </c>
      <c r="AE399" t="s">
        <v>103</v>
      </c>
      <c r="AF399" t="s">
        <v>104</v>
      </c>
      <c r="AG399" t="s">
        <v>105</v>
      </c>
      <c r="AH399">
        <v>39</v>
      </c>
      <c r="AI399">
        <v>39</v>
      </c>
      <c r="AJ399">
        <v>7</v>
      </c>
      <c r="AK399">
        <v>10</v>
      </c>
      <c r="AL399">
        <v>0</v>
      </c>
      <c r="AM399">
        <v>0</v>
      </c>
      <c r="AN399">
        <v>0</v>
      </c>
      <c r="AO399">
        <v>0</v>
      </c>
      <c r="AP399" t="s">
        <v>516</v>
      </c>
      <c r="AQ399" t="s">
        <v>107</v>
      </c>
      <c r="AR399" t="s">
        <v>108</v>
      </c>
      <c r="AS399" t="s">
        <v>109</v>
      </c>
      <c r="AT399" t="s">
        <v>110</v>
      </c>
      <c r="AU399" t="s">
        <v>104</v>
      </c>
      <c r="AX399" t="s">
        <v>104</v>
      </c>
      <c r="AY399">
        <v>0</v>
      </c>
      <c r="AZ399">
        <v>0</v>
      </c>
      <c r="BA399">
        <v>6</v>
      </c>
      <c r="BC399">
        <v>0</v>
      </c>
      <c r="BD399">
        <v>60</v>
      </c>
      <c r="BE399" t="s">
        <v>392</v>
      </c>
      <c r="BI399" t="s">
        <v>112</v>
      </c>
      <c r="BJ399" t="s">
        <v>111</v>
      </c>
      <c r="BK399" t="s">
        <v>466</v>
      </c>
      <c r="BL399" t="str">
        <f>"https://www.hvlgroup.com/Products/Specs/"&amp;"H178812-PN/BK"</f>
        <v>https://www.hvlgroup.com/Products/Specs/H178812-PN/BK</v>
      </c>
      <c r="BM399" t="s">
        <v>986</v>
      </c>
      <c r="BN399" t="str">
        <f>"https://www.hvlgroup.com/Product/"&amp;"H178812-PN/BK"</f>
        <v>https://www.hvlgroup.com/Product/H178812-PN/BK</v>
      </c>
      <c r="BO399" t="s">
        <v>104</v>
      </c>
      <c r="BP399" t="s">
        <v>104</v>
      </c>
      <c r="BQ399" t="s">
        <v>901</v>
      </c>
      <c r="BR399" t="s">
        <v>116</v>
      </c>
      <c r="BS399" t="s">
        <v>116</v>
      </c>
      <c r="BT399">
        <v>0</v>
      </c>
      <c r="BV399" s="1">
        <v>42887</v>
      </c>
      <c r="BW399">
        <v>102</v>
      </c>
      <c r="BX399">
        <v>48.5</v>
      </c>
      <c r="BY399" t="s">
        <v>104</v>
      </c>
      <c r="BZ399">
        <v>0</v>
      </c>
      <c r="CA399">
        <v>0</v>
      </c>
      <c r="CB399">
        <v>0</v>
      </c>
      <c r="CC399">
        <v>0</v>
      </c>
      <c r="CD399">
        <v>1</v>
      </c>
      <c r="CE399">
        <v>7</v>
      </c>
      <c r="CF399" t="s">
        <v>90</v>
      </c>
      <c r="CI399" t="s">
        <v>111</v>
      </c>
      <c r="CJ399" t="s">
        <v>118</v>
      </c>
      <c r="CK399" t="s">
        <v>111</v>
      </c>
      <c r="CL399" t="s">
        <v>119</v>
      </c>
      <c r="CM399" t="s">
        <v>111</v>
      </c>
    </row>
    <row r="400" spans="1:91" x14ac:dyDescent="0.25">
      <c r="A400" t="s">
        <v>89</v>
      </c>
      <c r="B400" t="s">
        <v>90</v>
      </c>
      <c r="C400" t="s">
        <v>996</v>
      </c>
      <c r="D400" t="s">
        <v>997</v>
      </c>
      <c r="E400" s="4">
        <v>806134837969</v>
      </c>
      <c r="F400" t="s">
        <v>187</v>
      </c>
      <c r="G400" s="4">
        <v>115</v>
      </c>
      <c r="I400" t="s">
        <v>135</v>
      </c>
      <c r="J400" t="s">
        <v>998</v>
      </c>
      <c r="K400" t="s">
        <v>96</v>
      </c>
      <c r="L400" t="s">
        <v>97</v>
      </c>
      <c r="M400" t="s">
        <v>98</v>
      </c>
      <c r="N400" t="s">
        <v>550</v>
      </c>
      <c r="O400" t="s">
        <v>100</v>
      </c>
      <c r="R400">
        <v>0</v>
      </c>
      <c r="S400">
        <v>0</v>
      </c>
      <c r="T400">
        <v>13</v>
      </c>
      <c r="U400">
        <v>16.5</v>
      </c>
      <c r="V400">
        <v>125.5</v>
      </c>
      <c r="W400">
        <v>18</v>
      </c>
      <c r="X400">
        <v>0</v>
      </c>
      <c r="Y400">
        <v>7</v>
      </c>
      <c r="Z400">
        <v>1</v>
      </c>
      <c r="AA400">
        <v>60</v>
      </c>
      <c r="AB400" t="s">
        <v>163</v>
      </c>
      <c r="AD400" t="s">
        <v>163</v>
      </c>
      <c r="AE400" t="s">
        <v>163</v>
      </c>
      <c r="AF400" t="s">
        <v>111</v>
      </c>
      <c r="AG400" t="s">
        <v>105</v>
      </c>
      <c r="AH400">
        <v>21</v>
      </c>
      <c r="AI400">
        <v>21</v>
      </c>
      <c r="AJ400">
        <v>17</v>
      </c>
      <c r="AK400">
        <v>8</v>
      </c>
      <c r="AL400">
        <v>0</v>
      </c>
      <c r="AM400">
        <v>0</v>
      </c>
      <c r="AN400">
        <v>0</v>
      </c>
      <c r="AO400">
        <v>0</v>
      </c>
      <c r="AP400" t="s">
        <v>106</v>
      </c>
      <c r="AQ400" t="s">
        <v>107</v>
      </c>
      <c r="AR400" t="s">
        <v>108</v>
      </c>
      <c r="AS400" t="s">
        <v>109</v>
      </c>
      <c r="AT400" t="s">
        <v>110</v>
      </c>
      <c r="AU400" t="s">
        <v>104</v>
      </c>
      <c r="AX400" t="s">
        <v>104</v>
      </c>
      <c r="AY400">
        <v>0</v>
      </c>
      <c r="AZ400">
        <v>0</v>
      </c>
      <c r="BA400">
        <v>4.75</v>
      </c>
      <c r="BC400">
        <v>0</v>
      </c>
      <c r="BD400">
        <v>120</v>
      </c>
      <c r="BE400" t="s">
        <v>136</v>
      </c>
      <c r="BI400" t="s">
        <v>112</v>
      </c>
      <c r="BJ400" t="s">
        <v>111</v>
      </c>
      <c r="BK400" t="s">
        <v>552</v>
      </c>
      <c r="BL400" t="str">
        <f>"https://www.hvlgroup.com/Products/Specs/"&amp;"H180701L-PB"</f>
        <v>https://www.hvlgroup.com/Products/Specs/H180701L-PB</v>
      </c>
      <c r="BM400" t="s">
        <v>999</v>
      </c>
      <c r="BN400" t="str">
        <f>"https://www.hvlgroup.com/Product/"&amp;"H180701L-PB"</f>
        <v>https://www.hvlgroup.com/Product/H180701L-PB</v>
      </c>
      <c r="BO400" t="s">
        <v>104</v>
      </c>
      <c r="BP400" t="s">
        <v>104</v>
      </c>
      <c r="BQ400" t="s">
        <v>463</v>
      </c>
      <c r="BR400" t="s">
        <v>116</v>
      </c>
      <c r="BS400" t="s">
        <v>116</v>
      </c>
      <c r="BT400">
        <v>0</v>
      </c>
      <c r="BV400" s="1">
        <v>42887</v>
      </c>
      <c r="BW400">
        <v>125.5</v>
      </c>
      <c r="BX400">
        <v>16.5</v>
      </c>
      <c r="BY400" t="s">
        <v>104</v>
      </c>
      <c r="BZ400">
        <v>0</v>
      </c>
      <c r="CA400">
        <v>0</v>
      </c>
      <c r="CB400">
        <v>0</v>
      </c>
      <c r="CC400">
        <v>0</v>
      </c>
      <c r="CD400">
        <v>1</v>
      </c>
      <c r="CE400">
        <v>63</v>
      </c>
      <c r="CF400" t="s">
        <v>90</v>
      </c>
      <c r="CG400" s="1">
        <v>43709</v>
      </c>
      <c r="CI400" t="s">
        <v>111</v>
      </c>
      <c r="CJ400" t="s">
        <v>118</v>
      </c>
      <c r="CK400" t="s">
        <v>111</v>
      </c>
      <c r="CL400" t="s">
        <v>119</v>
      </c>
      <c r="CM400" t="s">
        <v>104</v>
      </c>
    </row>
    <row r="401" spans="1:91" x14ac:dyDescent="0.25">
      <c r="A401" t="s">
        <v>89</v>
      </c>
      <c r="B401" t="s">
        <v>90</v>
      </c>
      <c r="C401" t="s">
        <v>1000</v>
      </c>
      <c r="D401" t="s">
        <v>997</v>
      </c>
      <c r="E401" s="4">
        <v>806134837976</v>
      </c>
      <c r="F401" t="s">
        <v>187</v>
      </c>
      <c r="G401" s="4">
        <v>115</v>
      </c>
      <c r="I401" t="s">
        <v>135</v>
      </c>
      <c r="J401" t="s">
        <v>998</v>
      </c>
      <c r="K401" t="s">
        <v>96</v>
      </c>
      <c r="L401" t="s">
        <v>97</v>
      </c>
      <c r="M401" t="s">
        <v>98</v>
      </c>
      <c r="N401" t="s">
        <v>124</v>
      </c>
      <c r="O401" t="s">
        <v>100</v>
      </c>
      <c r="R401">
        <v>0</v>
      </c>
      <c r="S401">
        <v>0</v>
      </c>
      <c r="T401">
        <v>13</v>
      </c>
      <c r="U401">
        <v>16.5</v>
      </c>
      <c r="V401">
        <v>125.5</v>
      </c>
      <c r="W401">
        <v>18</v>
      </c>
      <c r="X401">
        <v>0</v>
      </c>
      <c r="Y401">
        <v>7</v>
      </c>
      <c r="Z401">
        <v>1</v>
      </c>
      <c r="AA401">
        <v>60</v>
      </c>
      <c r="AB401" t="s">
        <v>163</v>
      </c>
      <c r="AD401" t="s">
        <v>163</v>
      </c>
      <c r="AE401" t="s">
        <v>163</v>
      </c>
      <c r="AF401" t="s">
        <v>111</v>
      </c>
      <c r="AG401" t="s">
        <v>105</v>
      </c>
      <c r="AH401">
        <v>21</v>
      </c>
      <c r="AI401">
        <v>21</v>
      </c>
      <c r="AJ401">
        <v>17</v>
      </c>
      <c r="AK401">
        <v>8</v>
      </c>
      <c r="AL401">
        <v>0</v>
      </c>
      <c r="AM401">
        <v>0</v>
      </c>
      <c r="AN401">
        <v>0</v>
      </c>
      <c r="AO401">
        <v>0</v>
      </c>
      <c r="AP401" t="s">
        <v>106</v>
      </c>
      <c r="AQ401" t="s">
        <v>107</v>
      </c>
      <c r="AR401" t="s">
        <v>108</v>
      </c>
      <c r="AS401" t="s">
        <v>109</v>
      </c>
      <c r="AT401" t="s">
        <v>110</v>
      </c>
      <c r="AU401" t="s">
        <v>104</v>
      </c>
      <c r="AX401" t="s">
        <v>104</v>
      </c>
      <c r="AY401">
        <v>0</v>
      </c>
      <c r="AZ401">
        <v>0</v>
      </c>
      <c r="BA401">
        <v>4.75</v>
      </c>
      <c r="BC401">
        <v>0</v>
      </c>
      <c r="BD401">
        <v>120</v>
      </c>
      <c r="BE401" t="s">
        <v>136</v>
      </c>
      <c r="BI401" t="s">
        <v>112</v>
      </c>
      <c r="BJ401" t="s">
        <v>111</v>
      </c>
      <c r="BK401" t="s">
        <v>125</v>
      </c>
      <c r="BL401" t="str">
        <f>"https://www.hvlgroup.com/Products/Specs/"&amp;"H180701L-PN"</f>
        <v>https://www.hvlgroup.com/Products/Specs/H180701L-PN</v>
      </c>
      <c r="BM401" t="s">
        <v>999</v>
      </c>
      <c r="BN401" t="str">
        <f>"https://www.hvlgroup.com/Product/"&amp;"H180701L-PN"</f>
        <v>https://www.hvlgroup.com/Product/H180701L-PN</v>
      </c>
      <c r="BO401" t="s">
        <v>104</v>
      </c>
      <c r="BP401" t="s">
        <v>104</v>
      </c>
      <c r="BQ401" t="s">
        <v>463</v>
      </c>
      <c r="BR401" t="s">
        <v>116</v>
      </c>
      <c r="BS401" t="s">
        <v>116</v>
      </c>
      <c r="BT401">
        <v>0</v>
      </c>
      <c r="BV401" s="1">
        <v>42887</v>
      </c>
      <c r="BW401">
        <v>125.5</v>
      </c>
      <c r="BX401">
        <v>16.5</v>
      </c>
      <c r="BY401" t="s">
        <v>104</v>
      </c>
      <c r="BZ401">
        <v>0</v>
      </c>
      <c r="CA401">
        <v>0</v>
      </c>
      <c r="CB401">
        <v>0</v>
      </c>
      <c r="CC401">
        <v>0</v>
      </c>
      <c r="CD401">
        <v>1</v>
      </c>
      <c r="CE401">
        <v>63</v>
      </c>
      <c r="CF401" t="s">
        <v>90</v>
      </c>
      <c r="CG401" s="1">
        <v>43709</v>
      </c>
      <c r="CI401" t="s">
        <v>111</v>
      </c>
      <c r="CJ401" t="s">
        <v>118</v>
      </c>
      <c r="CK401" t="s">
        <v>111</v>
      </c>
      <c r="CL401" t="s">
        <v>119</v>
      </c>
      <c r="CM401" t="s">
        <v>104</v>
      </c>
    </row>
    <row r="402" spans="1:91" x14ac:dyDescent="0.25">
      <c r="A402" t="s">
        <v>89</v>
      </c>
      <c r="B402" t="s">
        <v>90</v>
      </c>
      <c r="C402" t="s">
        <v>1001</v>
      </c>
      <c r="D402" t="s">
        <v>997</v>
      </c>
      <c r="E402" s="4">
        <v>806134837983</v>
      </c>
      <c r="F402" t="s">
        <v>187</v>
      </c>
      <c r="G402" s="4">
        <v>115</v>
      </c>
      <c r="I402" t="s">
        <v>135</v>
      </c>
      <c r="J402" t="s">
        <v>998</v>
      </c>
      <c r="K402" t="s">
        <v>96</v>
      </c>
      <c r="L402" t="s">
        <v>97</v>
      </c>
      <c r="M402" t="s">
        <v>98</v>
      </c>
      <c r="N402" t="s">
        <v>151</v>
      </c>
      <c r="O402" t="s">
        <v>100</v>
      </c>
      <c r="R402">
        <v>0</v>
      </c>
      <c r="S402">
        <v>0</v>
      </c>
      <c r="T402">
        <v>13</v>
      </c>
      <c r="U402">
        <v>16.5</v>
      </c>
      <c r="V402">
        <v>125.5</v>
      </c>
      <c r="W402">
        <v>18</v>
      </c>
      <c r="X402">
        <v>0</v>
      </c>
      <c r="Y402">
        <v>7</v>
      </c>
      <c r="Z402">
        <v>1</v>
      </c>
      <c r="AA402">
        <v>60</v>
      </c>
      <c r="AB402" t="s">
        <v>163</v>
      </c>
      <c r="AD402" t="s">
        <v>163</v>
      </c>
      <c r="AE402" t="s">
        <v>163</v>
      </c>
      <c r="AF402" t="s">
        <v>111</v>
      </c>
      <c r="AG402" t="s">
        <v>105</v>
      </c>
      <c r="AH402">
        <v>21</v>
      </c>
      <c r="AI402">
        <v>21</v>
      </c>
      <c r="AJ402">
        <v>17</v>
      </c>
      <c r="AK402">
        <v>8</v>
      </c>
      <c r="AL402">
        <v>0</v>
      </c>
      <c r="AM402">
        <v>0</v>
      </c>
      <c r="AN402">
        <v>0</v>
      </c>
      <c r="AO402">
        <v>0</v>
      </c>
      <c r="AP402" t="s">
        <v>106</v>
      </c>
      <c r="AQ402" t="s">
        <v>107</v>
      </c>
      <c r="AR402" t="s">
        <v>108</v>
      </c>
      <c r="AS402" t="s">
        <v>109</v>
      </c>
      <c r="AT402" t="s">
        <v>110</v>
      </c>
      <c r="AU402" t="s">
        <v>104</v>
      </c>
      <c r="AX402" t="s">
        <v>104</v>
      </c>
      <c r="AY402">
        <v>0</v>
      </c>
      <c r="AZ402">
        <v>0</v>
      </c>
      <c r="BA402">
        <v>4.75</v>
      </c>
      <c r="BC402">
        <v>0</v>
      </c>
      <c r="BD402">
        <v>120</v>
      </c>
      <c r="BE402" t="s">
        <v>136</v>
      </c>
      <c r="BI402" t="s">
        <v>112</v>
      </c>
      <c r="BJ402" t="s">
        <v>111</v>
      </c>
      <c r="BK402" t="s">
        <v>152</v>
      </c>
      <c r="BL402" t="str">
        <f>"https://www.hvlgroup.com/Products/Specs/"&amp;"H180701L-POC"</f>
        <v>https://www.hvlgroup.com/Products/Specs/H180701L-POC</v>
      </c>
      <c r="BM402" t="s">
        <v>999</v>
      </c>
      <c r="BN402" t="str">
        <f>"https://www.hvlgroup.com/Product/"&amp;"H180701L-POC"</f>
        <v>https://www.hvlgroup.com/Product/H180701L-POC</v>
      </c>
      <c r="BO402" t="s">
        <v>104</v>
      </c>
      <c r="BP402" t="s">
        <v>104</v>
      </c>
      <c r="BQ402" t="s">
        <v>463</v>
      </c>
      <c r="BR402" t="s">
        <v>116</v>
      </c>
      <c r="BS402" t="s">
        <v>116</v>
      </c>
      <c r="BT402">
        <v>0</v>
      </c>
      <c r="BV402" s="1">
        <v>42887</v>
      </c>
      <c r="BW402">
        <v>125.5</v>
      </c>
      <c r="BX402">
        <v>16.5</v>
      </c>
      <c r="BY402" t="s">
        <v>104</v>
      </c>
      <c r="BZ402">
        <v>0</v>
      </c>
      <c r="CA402">
        <v>0</v>
      </c>
      <c r="CB402">
        <v>0</v>
      </c>
      <c r="CC402">
        <v>0</v>
      </c>
      <c r="CD402">
        <v>1</v>
      </c>
      <c r="CE402">
        <v>63</v>
      </c>
      <c r="CF402" t="s">
        <v>90</v>
      </c>
      <c r="CG402" s="1">
        <v>43709</v>
      </c>
      <c r="CI402" t="s">
        <v>111</v>
      </c>
      <c r="CJ402" t="s">
        <v>118</v>
      </c>
      <c r="CK402" t="s">
        <v>111</v>
      </c>
      <c r="CL402" t="s">
        <v>119</v>
      </c>
      <c r="CM402" t="s">
        <v>104</v>
      </c>
    </row>
    <row r="403" spans="1:91" x14ac:dyDescent="0.25">
      <c r="A403" t="s">
        <v>89</v>
      </c>
      <c r="B403" t="s">
        <v>90</v>
      </c>
      <c r="C403" t="s">
        <v>1002</v>
      </c>
      <c r="D403" t="s">
        <v>1003</v>
      </c>
      <c r="E403" s="4">
        <v>806134837990</v>
      </c>
      <c r="F403" t="s">
        <v>192</v>
      </c>
      <c r="G403" s="4">
        <v>99</v>
      </c>
      <c r="I403" t="s">
        <v>135</v>
      </c>
      <c r="J403" t="s">
        <v>998</v>
      </c>
      <c r="K403" t="s">
        <v>96</v>
      </c>
      <c r="L403" t="s">
        <v>97</v>
      </c>
      <c r="M403" t="s">
        <v>98</v>
      </c>
      <c r="N403" t="s">
        <v>550</v>
      </c>
      <c r="O403" t="s">
        <v>100</v>
      </c>
      <c r="R403">
        <v>0</v>
      </c>
      <c r="S403">
        <v>0</v>
      </c>
      <c r="T403">
        <v>9.5</v>
      </c>
      <c r="U403">
        <v>13</v>
      </c>
      <c r="V403">
        <v>115</v>
      </c>
      <c r="W403">
        <v>13.5</v>
      </c>
      <c r="X403">
        <v>0</v>
      </c>
      <c r="Y403">
        <v>4</v>
      </c>
      <c r="Z403">
        <v>1</v>
      </c>
      <c r="AA403">
        <v>60</v>
      </c>
      <c r="AB403" t="s">
        <v>182</v>
      </c>
      <c r="AD403" t="s">
        <v>182</v>
      </c>
      <c r="AE403" t="s">
        <v>182</v>
      </c>
      <c r="AF403" t="s">
        <v>111</v>
      </c>
      <c r="AG403" t="s">
        <v>105</v>
      </c>
      <c r="AH403">
        <v>17</v>
      </c>
      <c r="AI403">
        <v>17</v>
      </c>
      <c r="AJ403">
        <v>13</v>
      </c>
      <c r="AK403">
        <v>6</v>
      </c>
      <c r="AL403">
        <v>0</v>
      </c>
      <c r="AM403">
        <v>0</v>
      </c>
      <c r="AN403">
        <v>0</v>
      </c>
      <c r="AO403">
        <v>0</v>
      </c>
      <c r="AP403" t="s">
        <v>106</v>
      </c>
      <c r="AQ403" t="s">
        <v>107</v>
      </c>
      <c r="AR403" t="s">
        <v>108</v>
      </c>
      <c r="AS403" t="s">
        <v>109</v>
      </c>
      <c r="AT403" t="s">
        <v>110</v>
      </c>
      <c r="AU403" t="s">
        <v>104</v>
      </c>
      <c r="AX403" t="s">
        <v>104</v>
      </c>
      <c r="AY403">
        <v>0</v>
      </c>
      <c r="AZ403">
        <v>0</v>
      </c>
      <c r="BA403">
        <v>4.75</v>
      </c>
      <c r="BC403">
        <v>0</v>
      </c>
      <c r="BD403">
        <v>120</v>
      </c>
      <c r="BE403" t="s">
        <v>136</v>
      </c>
      <c r="BI403" t="s">
        <v>112</v>
      </c>
      <c r="BJ403" t="s">
        <v>111</v>
      </c>
      <c r="BK403" t="s">
        <v>552</v>
      </c>
      <c r="BL403" t="str">
        <f>"https://www.hvlgroup.com/Products/Specs/"&amp;"H180701S-PB"</f>
        <v>https://www.hvlgroup.com/Products/Specs/H180701S-PB</v>
      </c>
      <c r="BM403" t="s">
        <v>999</v>
      </c>
      <c r="BN403" t="str">
        <f>"https://www.hvlgroup.com/Product/"&amp;"H180701S-PB"</f>
        <v>https://www.hvlgroup.com/Product/H180701S-PB</v>
      </c>
      <c r="BO403" t="s">
        <v>104</v>
      </c>
      <c r="BP403" t="s">
        <v>104</v>
      </c>
      <c r="BQ403" t="s">
        <v>463</v>
      </c>
      <c r="BR403" t="s">
        <v>116</v>
      </c>
      <c r="BS403" t="s">
        <v>116</v>
      </c>
      <c r="BT403">
        <v>0</v>
      </c>
      <c r="BV403" s="1">
        <v>42887</v>
      </c>
      <c r="BW403">
        <v>115</v>
      </c>
      <c r="BX403">
        <v>13</v>
      </c>
      <c r="BY403" t="s">
        <v>104</v>
      </c>
      <c r="BZ403">
        <v>0</v>
      </c>
      <c r="CA403">
        <v>0</v>
      </c>
      <c r="CB403">
        <v>0</v>
      </c>
      <c r="CC403">
        <v>0</v>
      </c>
      <c r="CD403">
        <v>1</v>
      </c>
      <c r="CE403">
        <v>63</v>
      </c>
      <c r="CF403" t="s">
        <v>90</v>
      </c>
      <c r="CG403" s="1">
        <v>43709</v>
      </c>
      <c r="CI403" t="s">
        <v>111</v>
      </c>
      <c r="CJ403" t="s">
        <v>118</v>
      </c>
      <c r="CK403" t="s">
        <v>111</v>
      </c>
      <c r="CL403" t="s">
        <v>119</v>
      </c>
      <c r="CM403" t="s">
        <v>104</v>
      </c>
    </row>
    <row r="404" spans="1:91" x14ac:dyDescent="0.25">
      <c r="A404" t="s">
        <v>89</v>
      </c>
      <c r="B404" t="s">
        <v>90</v>
      </c>
      <c r="C404" t="s">
        <v>1004</v>
      </c>
      <c r="D404" t="s">
        <v>1003</v>
      </c>
      <c r="E404" s="4">
        <v>806134838003</v>
      </c>
      <c r="F404" t="s">
        <v>192</v>
      </c>
      <c r="G404" s="4">
        <v>99</v>
      </c>
      <c r="I404" t="s">
        <v>135</v>
      </c>
      <c r="J404" t="s">
        <v>998</v>
      </c>
      <c r="K404" t="s">
        <v>96</v>
      </c>
      <c r="L404" t="s">
        <v>97</v>
      </c>
      <c r="M404" t="s">
        <v>98</v>
      </c>
      <c r="N404" t="s">
        <v>124</v>
      </c>
      <c r="O404" t="s">
        <v>100</v>
      </c>
      <c r="R404">
        <v>0</v>
      </c>
      <c r="S404">
        <v>0</v>
      </c>
      <c r="T404">
        <v>9.5</v>
      </c>
      <c r="U404">
        <v>13</v>
      </c>
      <c r="V404">
        <v>115</v>
      </c>
      <c r="W404">
        <v>13.5</v>
      </c>
      <c r="X404">
        <v>0</v>
      </c>
      <c r="Y404">
        <v>4</v>
      </c>
      <c r="Z404">
        <v>1</v>
      </c>
      <c r="AA404">
        <v>60</v>
      </c>
      <c r="AB404" t="s">
        <v>182</v>
      </c>
      <c r="AD404" t="s">
        <v>182</v>
      </c>
      <c r="AE404" t="s">
        <v>182</v>
      </c>
      <c r="AF404" t="s">
        <v>111</v>
      </c>
      <c r="AG404" t="s">
        <v>105</v>
      </c>
      <c r="AH404">
        <v>17</v>
      </c>
      <c r="AI404">
        <v>17</v>
      </c>
      <c r="AJ404">
        <v>13</v>
      </c>
      <c r="AK404">
        <v>6</v>
      </c>
      <c r="AL404">
        <v>0</v>
      </c>
      <c r="AM404">
        <v>0</v>
      </c>
      <c r="AN404">
        <v>0</v>
      </c>
      <c r="AO404">
        <v>0</v>
      </c>
      <c r="AP404" t="s">
        <v>106</v>
      </c>
      <c r="AQ404" t="s">
        <v>107</v>
      </c>
      <c r="AR404" t="s">
        <v>108</v>
      </c>
      <c r="AS404" t="s">
        <v>109</v>
      </c>
      <c r="AT404" t="s">
        <v>110</v>
      </c>
      <c r="AU404" t="s">
        <v>104</v>
      </c>
      <c r="AX404" t="s">
        <v>104</v>
      </c>
      <c r="AY404">
        <v>0</v>
      </c>
      <c r="AZ404">
        <v>0</v>
      </c>
      <c r="BA404">
        <v>4.75</v>
      </c>
      <c r="BC404">
        <v>0</v>
      </c>
      <c r="BD404">
        <v>120</v>
      </c>
      <c r="BE404" t="s">
        <v>136</v>
      </c>
      <c r="BI404" t="s">
        <v>112</v>
      </c>
      <c r="BJ404" t="s">
        <v>111</v>
      </c>
      <c r="BK404" t="s">
        <v>125</v>
      </c>
      <c r="BL404" t="str">
        <f>"https://www.hvlgroup.com/Products/Specs/"&amp;"H180701S-PN"</f>
        <v>https://www.hvlgroup.com/Products/Specs/H180701S-PN</v>
      </c>
      <c r="BM404" t="s">
        <v>999</v>
      </c>
      <c r="BN404" t="str">
        <f>"https://www.hvlgroup.com/Product/"&amp;"H180701S-PN"</f>
        <v>https://www.hvlgroup.com/Product/H180701S-PN</v>
      </c>
      <c r="BO404" t="s">
        <v>104</v>
      </c>
      <c r="BP404" t="s">
        <v>104</v>
      </c>
      <c r="BQ404" t="s">
        <v>463</v>
      </c>
      <c r="BR404" t="s">
        <v>116</v>
      </c>
      <c r="BS404" t="s">
        <v>116</v>
      </c>
      <c r="BT404">
        <v>0</v>
      </c>
      <c r="BV404" s="1">
        <v>42887</v>
      </c>
      <c r="BW404">
        <v>115</v>
      </c>
      <c r="BX404">
        <v>13</v>
      </c>
      <c r="BY404" t="s">
        <v>104</v>
      </c>
      <c r="BZ404">
        <v>0</v>
      </c>
      <c r="CA404">
        <v>0</v>
      </c>
      <c r="CB404">
        <v>0</v>
      </c>
      <c r="CC404">
        <v>0</v>
      </c>
      <c r="CD404">
        <v>1</v>
      </c>
      <c r="CE404">
        <v>63</v>
      </c>
      <c r="CF404" t="s">
        <v>90</v>
      </c>
      <c r="CG404" s="1">
        <v>43709</v>
      </c>
      <c r="CI404" t="s">
        <v>111</v>
      </c>
      <c r="CJ404" t="s">
        <v>118</v>
      </c>
      <c r="CK404" t="s">
        <v>111</v>
      </c>
      <c r="CL404" t="s">
        <v>119</v>
      </c>
      <c r="CM404" t="s">
        <v>104</v>
      </c>
    </row>
    <row r="405" spans="1:91" x14ac:dyDescent="0.25">
      <c r="A405" t="s">
        <v>89</v>
      </c>
      <c r="B405" t="s">
        <v>90</v>
      </c>
      <c r="C405" t="s">
        <v>1005</v>
      </c>
      <c r="D405" t="s">
        <v>1003</v>
      </c>
      <c r="E405" s="4">
        <v>806134838010</v>
      </c>
      <c r="F405" t="s">
        <v>192</v>
      </c>
      <c r="G405" s="4">
        <v>99</v>
      </c>
      <c r="I405" t="s">
        <v>135</v>
      </c>
      <c r="J405" t="s">
        <v>998</v>
      </c>
      <c r="K405" t="s">
        <v>96</v>
      </c>
      <c r="L405" t="s">
        <v>97</v>
      </c>
      <c r="M405" t="s">
        <v>98</v>
      </c>
      <c r="N405" t="s">
        <v>151</v>
      </c>
      <c r="O405" t="s">
        <v>100</v>
      </c>
      <c r="R405">
        <v>0</v>
      </c>
      <c r="S405">
        <v>0</v>
      </c>
      <c r="T405">
        <v>9.5</v>
      </c>
      <c r="U405">
        <v>13</v>
      </c>
      <c r="V405">
        <v>115</v>
      </c>
      <c r="W405">
        <v>13.5</v>
      </c>
      <c r="X405">
        <v>0</v>
      </c>
      <c r="Y405">
        <v>4</v>
      </c>
      <c r="Z405">
        <v>1</v>
      </c>
      <c r="AA405">
        <v>60</v>
      </c>
      <c r="AB405" t="s">
        <v>182</v>
      </c>
      <c r="AD405" t="s">
        <v>182</v>
      </c>
      <c r="AE405" t="s">
        <v>182</v>
      </c>
      <c r="AF405" t="s">
        <v>111</v>
      </c>
      <c r="AG405" t="s">
        <v>105</v>
      </c>
      <c r="AH405">
        <v>17</v>
      </c>
      <c r="AI405">
        <v>17</v>
      </c>
      <c r="AJ405">
        <v>13</v>
      </c>
      <c r="AK405">
        <v>6</v>
      </c>
      <c r="AL405">
        <v>0</v>
      </c>
      <c r="AM405">
        <v>0</v>
      </c>
      <c r="AN405">
        <v>0</v>
      </c>
      <c r="AO405">
        <v>0</v>
      </c>
      <c r="AP405" t="s">
        <v>106</v>
      </c>
      <c r="AQ405" t="s">
        <v>107</v>
      </c>
      <c r="AR405" t="s">
        <v>108</v>
      </c>
      <c r="AS405" t="s">
        <v>109</v>
      </c>
      <c r="AT405" t="s">
        <v>110</v>
      </c>
      <c r="AU405" t="s">
        <v>104</v>
      </c>
      <c r="AX405" t="s">
        <v>104</v>
      </c>
      <c r="AY405">
        <v>0</v>
      </c>
      <c r="AZ405">
        <v>0</v>
      </c>
      <c r="BA405">
        <v>4.75</v>
      </c>
      <c r="BC405">
        <v>0</v>
      </c>
      <c r="BD405">
        <v>120</v>
      </c>
      <c r="BE405" t="s">
        <v>136</v>
      </c>
      <c r="BI405" t="s">
        <v>112</v>
      </c>
      <c r="BJ405" t="s">
        <v>111</v>
      </c>
      <c r="BK405" t="s">
        <v>152</v>
      </c>
      <c r="BL405" t="str">
        <f>"https://www.hvlgroup.com/Products/Specs/"&amp;"H180701S-POC"</f>
        <v>https://www.hvlgroup.com/Products/Specs/H180701S-POC</v>
      </c>
      <c r="BM405" t="s">
        <v>999</v>
      </c>
      <c r="BN405" t="str">
        <f>"https://www.hvlgroup.com/Product/"&amp;"H180701S-POC"</f>
        <v>https://www.hvlgroup.com/Product/H180701S-POC</v>
      </c>
      <c r="BO405" t="s">
        <v>104</v>
      </c>
      <c r="BP405" t="s">
        <v>104</v>
      </c>
      <c r="BQ405" t="s">
        <v>463</v>
      </c>
      <c r="BR405" t="s">
        <v>116</v>
      </c>
      <c r="BS405" t="s">
        <v>116</v>
      </c>
      <c r="BT405">
        <v>0</v>
      </c>
      <c r="BV405" s="1">
        <v>42887</v>
      </c>
      <c r="BW405">
        <v>115</v>
      </c>
      <c r="BX405">
        <v>13</v>
      </c>
      <c r="BY405" t="s">
        <v>104</v>
      </c>
      <c r="BZ405">
        <v>0</v>
      </c>
      <c r="CA405">
        <v>0</v>
      </c>
      <c r="CB405">
        <v>0</v>
      </c>
      <c r="CC405">
        <v>0</v>
      </c>
      <c r="CD405">
        <v>1</v>
      </c>
      <c r="CE405">
        <v>63</v>
      </c>
      <c r="CF405" t="s">
        <v>90</v>
      </c>
      <c r="CG405" s="1">
        <v>43709</v>
      </c>
      <c r="CI405" t="s">
        <v>111</v>
      </c>
      <c r="CJ405" t="s">
        <v>118</v>
      </c>
      <c r="CK405" t="s">
        <v>111</v>
      </c>
      <c r="CL405" t="s">
        <v>119</v>
      </c>
      <c r="CM405" t="s">
        <v>104</v>
      </c>
    </row>
    <row r="406" spans="1:91" x14ac:dyDescent="0.25">
      <c r="A406" t="s">
        <v>89</v>
      </c>
      <c r="B406" t="s">
        <v>90</v>
      </c>
      <c r="C406" t="s">
        <v>1006</v>
      </c>
      <c r="D406" t="s">
        <v>1007</v>
      </c>
      <c r="E406" s="4">
        <v>806134838027</v>
      </c>
      <c r="F406" t="s">
        <v>187</v>
      </c>
      <c r="G406" s="4">
        <v>115</v>
      </c>
      <c r="H406" s="4">
        <v>230</v>
      </c>
      <c r="I406" t="s">
        <v>135</v>
      </c>
      <c r="J406" t="s">
        <v>1008</v>
      </c>
      <c r="K406" t="s">
        <v>96</v>
      </c>
      <c r="L406" t="s">
        <v>97</v>
      </c>
      <c r="M406" t="s">
        <v>98</v>
      </c>
      <c r="N406" t="s">
        <v>550</v>
      </c>
      <c r="O406" t="s">
        <v>100</v>
      </c>
      <c r="R406">
        <v>0</v>
      </c>
      <c r="S406">
        <v>0</v>
      </c>
      <c r="T406">
        <v>11.5</v>
      </c>
      <c r="U406">
        <v>15</v>
      </c>
      <c r="V406">
        <v>127</v>
      </c>
      <c r="W406">
        <v>17</v>
      </c>
      <c r="X406">
        <v>0</v>
      </c>
      <c r="Y406">
        <v>7</v>
      </c>
      <c r="Z406">
        <v>1</v>
      </c>
      <c r="AA406">
        <v>60</v>
      </c>
      <c r="AB406" t="s">
        <v>163</v>
      </c>
      <c r="AD406" t="s">
        <v>163</v>
      </c>
      <c r="AE406" t="s">
        <v>163</v>
      </c>
      <c r="AF406" t="s">
        <v>111</v>
      </c>
      <c r="AG406" t="s">
        <v>105</v>
      </c>
      <c r="AH406">
        <v>21</v>
      </c>
      <c r="AI406">
        <v>21</v>
      </c>
      <c r="AJ406">
        <v>20</v>
      </c>
      <c r="AK406">
        <v>9</v>
      </c>
      <c r="AL406">
        <v>0</v>
      </c>
      <c r="AM406">
        <v>0</v>
      </c>
      <c r="AN406">
        <v>0</v>
      </c>
      <c r="AO406">
        <v>0</v>
      </c>
      <c r="AP406" t="s">
        <v>106</v>
      </c>
      <c r="AQ406" t="s">
        <v>107</v>
      </c>
      <c r="AR406" t="s">
        <v>108</v>
      </c>
      <c r="AS406" t="s">
        <v>109</v>
      </c>
      <c r="AT406" t="s">
        <v>110</v>
      </c>
      <c r="AU406" t="s">
        <v>104</v>
      </c>
      <c r="AX406" t="s">
        <v>104</v>
      </c>
      <c r="AY406">
        <v>0</v>
      </c>
      <c r="AZ406">
        <v>0</v>
      </c>
      <c r="BA406">
        <v>4.75</v>
      </c>
      <c r="BC406">
        <v>0</v>
      </c>
      <c r="BD406">
        <v>120</v>
      </c>
      <c r="BE406" t="s">
        <v>136</v>
      </c>
      <c r="BI406" t="s">
        <v>112</v>
      </c>
      <c r="BJ406" t="s">
        <v>111</v>
      </c>
      <c r="BK406" t="s">
        <v>552</v>
      </c>
      <c r="BL406" t="str">
        <f>"https://www.hvlgroup.com/Products/Specs/"&amp;"H181701L-PB"</f>
        <v>https://www.hvlgroup.com/Products/Specs/H181701L-PB</v>
      </c>
      <c r="BM406" t="s">
        <v>1009</v>
      </c>
      <c r="BN406" t="str">
        <f>"https://www.hvlgroup.com/Product/"&amp;"H181701L-PB"</f>
        <v>https://www.hvlgroup.com/Product/H181701L-PB</v>
      </c>
      <c r="BO406" t="s">
        <v>104</v>
      </c>
      <c r="BP406" t="s">
        <v>104</v>
      </c>
      <c r="BQ406" t="s">
        <v>1010</v>
      </c>
      <c r="BR406" t="s">
        <v>116</v>
      </c>
      <c r="BS406" t="s">
        <v>116</v>
      </c>
      <c r="BT406">
        <v>0</v>
      </c>
      <c r="BV406" s="1">
        <v>42887</v>
      </c>
      <c r="BW406">
        <v>127</v>
      </c>
      <c r="BX406">
        <v>15</v>
      </c>
      <c r="BY406" t="s">
        <v>104</v>
      </c>
      <c r="BZ406">
        <v>0</v>
      </c>
      <c r="CA406">
        <v>0</v>
      </c>
      <c r="CB406">
        <v>0</v>
      </c>
      <c r="CC406">
        <v>0</v>
      </c>
      <c r="CD406">
        <v>1</v>
      </c>
      <c r="CE406">
        <v>62</v>
      </c>
      <c r="CF406" t="s">
        <v>90</v>
      </c>
      <c r="CI406" t="s">
        <v>111</v>
      </c>
      <c r="CJ406" t="s">
        <v>118</v>
      </c>
      <c r="CK406" t="s">
        <v>111</v>
      </c>
      <c r="CL406" t="s">
        <v>119</v>
      </c>
      <c r="CM406" t="s">
        <v>104</v>
      </c>
    </row>
    <row r="407" spans="1:91" x14ac:dyDescent="0.25">
      <c r="A407" t="s">
        <v>89</v>
      </c>
      <c r="B407" t="s">
        <v>90</v>
      </c>
      <c r="C407" t="s">
        <v>1011</v>
      </c>
      <c r="D407" t="s">
        <v>1007</v>
      </c>
      <c r="E407" s="4">
        <v>806134838034</v>
      </c>
      <c r="F407" t="s">
        <v>187</v>
      </c>
      <c r="G407" s="4">
        <v>115</v>
      </c>
      <c r="H407" s="4">
        <v>230</v>
      </c>
      <c r="I407" t="s">
        <v>135</v>
      </c>
      <c r="J407" t="s">
        <v>1008</v>
      </c>
      <c r="K407" t="s">
        <v>96</v>
      </c>
      <c r="L407" t="s">
        <v>97</v>
      </c>
      <c r="M407" t="s">
        <v>98</v>
      </c>
      <c r="N407" t="s">
        <v>124</v>
      </c>
      <c r="O407" t="s">
        <v>100</v>
      </c>
      <c r="R407">
        <v>0</v>
      </c>
      <c r="S407">
        <v>0</v>
      </c>
      <c r="T407">
        <v>11.5</v>
      </c>
      <c r="U407">
        <v>15</v>
      </c>
      <c r="V407">
        <v>127</v>
      </c>
      <c r="W407">
        <v>17</v>
      </c>
      <c r="X407">
        <v>0</v>
      </c>
      <c r="Y407">
        <v>7</v>
      </c>
      <c r="Z407">
        <v>1</v>
      </c>
      <c r="AA407">
        <v>60</v>
      </c>
      <c r="AB407" t="s">
        <v>163</v>
      </c>
      <c r="AD407" t="s">
        <v>163</v>
      </c>
      <c r="AE407" t="s">
        <v>163</v>
      </c>
      <c r="AF407" t="s">
        <v>111</v>
      </c>
      <c r="AG407" t="s">
        <v>105</v>
      </c>
      <c r="AH407">
        <v>21</v>
      </c>
      <c r="AI407">
        <v>21</v>
      </c>
      <c r="AJ407">
        <v>20</v>
      </c>
      <c r="AK407">
        <v>9</v>
      </c>
      <c r="AL407">
        <v>0</v>
      </c>
      <c r="AM407">
        <v>0</v>
      </c>
      <c r="AN407">
        <v>0</v>
      </c>
      <c r="AO407">
        <v>0</v>
      </c>
      <c r="AP407" t="s">
        <v>106</v>
      </c>
      <c r="AQ407" t="s">
        <v>107</v>
      </c>
      <c r="AR407" t="s">
        <v>108</v>
      </c>
      <c r="AS407" t="s">
        <v>109</v>
      </c>
      <c r="AT407" t="s">
        <v>110</v>
      </c>
      <c r="AU407" t="s">
        <v>104</v>
      </c>
      <c r="AX407" t="s">
        <v>104</v>
      </c>
      <c r="AY407">
        <v>0</v>
      </c>
      <c r="AZ407">
        <v>0</v>
      </c>
      <c r="BA407">
        <v>4.75</v>
      </c>
      <c r="BC407">
        <v>0</v>
      </c>
      <c r="BD407">
        <v>120</v>
      </c>
      <c r="BE407" t="s">
        <v>136</v>
      </c>
      <c r="BI407" t="s">
        <v>112</v>
      </c>
      <c r="BJ407" t="s">
        <v>111</v>
      </c>
      <c r="BK407" t="s">
        <v>125</v>
      </c>
      <c r="BL407" t="str">
        <f>"https://www.hvlgroup.com/Products/Specs/"&amp;"H181701L-PN"</f>
        <v>https://www.hvlgroup.com/Products/Specs/H181701L-PN</v>
      </c>
      <c r="BM407" t="s">
        <v>1009</v>
      </c>
      <c r="BN407" t="str">
        <f>"https://www.hvlgroup.com/Product/"&amp;"H181701L-PN"</f>
        <v>https://www.hvlgroup.com/Product/H181701L-PN</v>
      </c>
      <c r="BO407" t="s">
        <v>104</v>
      </c>
      <c r="BP407" t="s">
        <v>104</v>
      </c>
      <c r="BQ407" t="s">
        <v>1010</v>
      </c>
      <c r="BR407" t="s">
        <v>116</v>
      </c>
      <c r="BS407" t="s">
        <v>116</v>
      </c>
      <c r="BT407">
        <v>0</v>
      </c>
      <c r="BV407" s="1">
        <v>42887</v>
      </c>
      <c r="BW407">
        <v>127</v>
      </c>
      <c r="BX407">
        <v>15</v>
      </c>
      <c r="BY407" t="s">
        <v>104</v>
      </c>
      <c r="BZ407">
        <v>0</v>
      </c>
      <c r="CA407">
        <v>0</v>
      </c>
      <c r="CB407">
        <v>0</v>
      </c>
      <c r="CC407">
        <v>0</v>
      </c>
      <c r="CD407">
        <v>1</v>
      </c>
      <c r="CE407">
        <v>62</v>
      </c>
      <c r="CF407" t="s">
        <v>90</v>
      </c>
      <c r="CI407" t="s">
        <v>111</v>
      </c>
      <c r="CJ407" t="s">
        <v>118</v>
      </c>
      <c r="CK407" t="s">
        <v>111</v>
      </c>
      <c r="CL407" t="s">
        <v>119</v>
      </c>
      <c r="CM407" t="s">
        <v>104</v>
      </c>
    </row>
    <row r="408" spans="1:91" x14ac:dyDescent="0.25">
      <c r="A408" t="s">
        <v>89</v>
      </c>
      <c r="B408" t="s">
        <v>90</v>
      </c>
      <c r="C408" t="s">
        <v>1012</v>
      </c>
      <c r="D408" t="s">
        <v>1007</v>
      </c>
      <c r="E408" s="4">
        <v>806134838041</v>
      </c>
      <c r="F408" t="s">
        <v>187</v>
      </c>
      <c r="G408" s="4">
        <v>115</v>
      </c>
      <c r="H408" s="4">
        <v>230</v>
      </c>
      <c r="I408" t="s">
        <v>135</v>
      </c>
      <c r="J408" t="s">
        <v>1008</v>
      </c>
      <c r="K408" t="s">
        <v>96</v>
      </c>
      <c r="L408" t="s">
        <v>97</v>
      </c>
      <c r="M408" t="s">
        <v>98</v>
      </c>
      <c r="N408" t="s">
        <v>151</v>
      </c>
      <c r="O408" t="s">
        <v>100</v>
      </c>
      <c r="R408">
        <v>0</v>
      </c>
      <c r="S408">
        <v>0</v>
      </c>
      <c r="T408">
        <v>11.5</v>
      </c>
      <c r="U408">
        <v>15</v>
      </c>
      <c r="V408">
        <v>127</v>
      </c>
      <c r="W408">
        <v>17</v>
      </c>
      <c r="X408">
        <v>0</v>
      </c>
      <c r="Y408">
        <v>7</v>
      </c>
      <c r="Z408">
        <v>1</v>
      </c>
      <c r="AA408">
        <v>60</v>
      </c>
      <c r="AB408" t="s">
        <v>163</v>
      </c>
      <c r="AD408" t="s">
        <v>163</v>
      </c>
      <c r="AE408" t="s">
        <v>163</v>
      </c>
      <c r="AF408" t="s">
        <v>111</v>
      </c>
      <c r="AG408" t="s">
        <v>105</v>
      </c>
      <c r="AH408">
        <v>21</v>
      </c>
      <c r="AI408">
        <v>21</v>
      </c>
      <c r="AJ408">
        <v>20</v>
      </c>
      <c r="AK408">
        <v>9</v>
      </c>
      <c r="AL408">
        <v>0</v>
      </c>
      <c r="AM408">
        <v>0</v>
      </c>
      <c r="AN408">
        <v>0</v>
      </c>
      <c r="AO408">
        <v>0</v>
      </c>
      <c r="AP408" t="s">
        <v>106</v>
      </c>
      <c r="AQ408" t="s">
        <v>107</v>
      </c>
      <c r="AR408" t="s">
        <v>108</v>
      </c>
      <c r="AS408" t="s">
        <v>109</v>
      </c>
      <c r="AT408" t="s">
        <v>110</v>
      </c>
      <c r="AU408" t="s">
        <v>104</v>
      </c>
      <c r="AX408" t="s">
        <v>104</v>
      </c>
      <c r="AY408">
        <v>0</v>
      </c>
      <c r="AZ408">
        <v>0</v>
      </c>
      <c r="BA408">
        <v>4.75</v>
      </c>
      <c r="BC408">
        <v>0</v>
      </c>
      <c r="BD408">
        <v>120</v>
      </c>
      <c r="BE408" t="s">
        <v>136</v>
      </c>
      <c r="BI408" t="s">
        <v>112</v>
      </c>
      <c r="BJ408" t="s">
        <v>111</v>
      </c>
      <c r="BK408" t="s">
        <v>152</v>
      </c>
      <c r="BL408" t="str">
        <f>"https://www.hvlgroup.com/Products/Specs/"&amp;"H181701L-POC"</f>
        <v>https://www.hvlgroup.com/Products/Specs/H181701L-POC</v>
      </c>
      <c r="BM408" t="s">
        <v>1009</v>
      </c>
      <c r="BN408" t="str">
        <f>"https://www.hvlgroup.com/Product/"&amp;"H181701L-POC"</f>
        <v>https://www.hvlgroup.com/Product/H181701L-POC</v>
      </c>
      <c r="BO408" t="s">
        <v>104</v>
      </c>
      <c r="BP408" t="s">
        <v>104</v>
      </c>
      <c r="BQ408" t="s">
        <v>1010</v>
      </c>
      <c r="BR408" t="s">
        <v>116</v>
      </c>
      <c r="BS408" t="s">
        <v>116</v>
      </c>
      <c r="BT408">
        <v>0</v>
      </c>
      <c r="BV408" s="1">
        <v>42887</v>
      </c>
      <c r="BW408">
        <v>127</v>
      </c>
      <c r="BX408">
        <v>15</v>
      </c>
      <c r="BY408" t="s">
        <v>104</v>
      </c>
      <c r="BZ408">
        <v>0</v>
      </c>
      <c r="CA408">
        <v>0</v>
      </c>
      <c r="CB408">
        <v>0</v>
      </c>
      <c r="CC408">
        <v>0</v>
      </c>
      <c r="CD408">
        <v>1</v>
      </c>
      <c r="CE408">
        <v>62</v>
      </c>
      <c r="CF408" t="s">
        <v>90</v>
      </c>
      <c r="CI408" t="s">
        <v>111</v>
      </c>
      <c r="CJ408" t="s">
        <v>118</v>
      </c>
      <c r="CK408" t="s">
        <v>111</v>
      </c>
      <c r="CL408" t="s">
        <v>119</v>
      </c>
      <c r="CM408" t="s">
        <v>104</v>
      </c>
    </row>
    <row r="409" spans="1:91" x14ac:dyDescent="0.25">
      <c r="A409" t="s">
        <v>89</v>
      </c>
      <c r="B409" t="s">
        <v>90</v>
      </c>
      <c r="C409" t="s">
        <v>1013</v>
      </c>
      <c r="D409" t="s">
        <v>1014</v>
      </c>
      <c r="E409" s="4">
        <v>806134838058</v>
      </c>
      <c r="F409" t="s">
        <v>192</v>
      </c>
      <c r="G409" s="4">
        <v>92</v>
      </c>
      <c r="H409" s="4">
        <v>184</v>
      </c>
      <c r="I409" t="s">
        <v>135</v>
      </c>
      <c r="J409" t="s">
        <v>1008</v>
      </c>
      <c r="K409" t="s">
        <v>96</v>
      </c>
      <c r="L409" t="s">
        <v>97</v>
      </c>
      <c r="M409" t="s">
        <v>98</v>
      </c>
      <c r="N409" t="s">
        <v>550</v>
      </c>
      <c r="O409" t="s">
        <v>100</v>
      </c>
      <c r="R409">
        <v>0</v>
      </c>
      <c r="S409">
        <v>0</v>
      </c>
      <c r="T409">
        <v>9.5</v>
      </c>
      <c r="U409">
        <v>13</v>
      </c>
      <c r="V409">
        <v>121</v>
      </c>
      <c r="W409">
        <v>12</v>
      </c>
      <c r="X409">
        <v>0</v>
      </c>
      <c r="Y409">
        <v>4</v>
      </c>
      <c r="Z409">
        <v>1</v>
      </c>
      <c r="AA409">
        <v>60</v>
      </c>
      <c r="AB409" t="s">
        <v>182</v>
      </c>
      <c r="AD409" t="s">
        <v>182</v>
      </c>
      <c r="AE409" t="s">
        <v>182</v>
      </c>
      <c r="AF409" t="s">
        <v>111</v>
      </c>
      <c r="AG409" t="s">
        <v>105</v>
      </c>
      <c r="AH409">
        <v>17</v>
      </c>
      <c r="AI409">
        <v>14</v>
      </c>
      <c r="AJ409">
        <v>17</v>
      </c>
      <c r="AK409">
        <v>4</v>
      </c>
      <c r="AL409">
        <v>0</v>
      </c>
      <c r="AM409">
        <v>0</v>
      </c>
      <c r="AN409">
        <v>0</v>
      </c>
      <c r="AO409">
        <v>0</v>
      </c>
      <c r="AP409" t="s">
        <v>106</v>
      </c>
      <c r="AQ409" t="s">
        <v>107</v>
      </c>
      <c r="AR409" t="s">
        <v>108</v>
      </c>
      <c r="AS409" t="s">
        <v>109</v>
      </c>
      <c r="AT409" t="s">
        <v>110</v>
      </c>
      <c r="AU409" t="s">
        <v>104</v>
      </c>
      <c r="AX409" t="s">
        <v>104</v>
      </c>
      <c r="AY409">
        <v>0</v>
      </c>
      <c r="AZ409">
        <v>0</v>
      </c>
      <c r="BA409">
        <v>4.5</v>
      </c>
      <c r="BC409">
        <v>0</v>
      </c>
      <c r="BD409">
        <v>111</v>
      </c>
      <c r="BE409" t="s">
        <v>136</v>
      </c>
      <c r="BI409" t="s">
        <v>112</v>
      </c>
      <c r="BJ409" t="s">
        <v>111</v>
      </c>
      <c r="BK409" t="s">
        <v>552</v>
      </c>
      <c r="BL409" t="str">
        <f>"https://www.hvlgroup.com/Products/Specs/"&amp;"H181701S-PB"</f>
        <v>https://www.hvlgroup.com/Products/Specs/H181701S-PB</v>
      </c>
      <c r="BM409" t="s">
        <v>1009</v>
      </c>
      <c r="BN409" t="str">
        <f>"https://www.hvlgroup.com/Product/"&amp;"H181701S-PB"</f>
        <v>https://www.hvlgroup.com/Product/H181701S-PB</v>
      </c>
      <c r="BO409" t="s">
        <v>104</v>
      </c>
      <c r="BP409" t="s">
        <v>104</v>
      </c>
      <c r="BQ409" t="s">
        <v>1010</v>
      </c>
      <c r="BR409" t="s">
        <v>116</v>
      </c>
      <c r="BS409" t="s">
        <v>116</v>
      </c>
      <c r="BT409">
        <v>0</v>
      </c>
      <c r="BV409" s="1">
        <v>42887</v>
      </c>
      <c r="BW409">
        <v>121</v>
      </c>
      <c r="BX409">
        <v>13</v>
      </c>
      <c r="BY409" t="s">
        <v>104</v>
      </c>
      <c r="BZ409">
        <v>0</v>
      </c>
      <c r="CA409">
        <v>0</v>
      </c>
      <c r="CB409">
        <v>0</v>
      </c>
      <c r="CC409">
        <v>0</v>
      </c>
      <c r="CD409">
        <v>1</v>
      </c>
      <c r="CE409">
        <v>62</v>
      </c>
      <c r="CF409" t="s">
        <v>90</v>
      </c>
      <c r="CI409" t="s">
        <v>111</v>
      </c>
      <c r="CJ409" t="s">
        <v>118</v>
      </c>
      <c r="CK409" t="s">
        <v>111</v>
      </c>
      <c r="CL409" t="s">
        <v>119</v>
      </c>
      <c r="CM409" t="s">
        <v>104</v>
      </c>
    </row>
    <row r="410" spans="1:91" x14ac:dyDescent="0.25">
      <c r="A410" t="s">
        <v>89</v>
      </c>
      <c r="B410" t="s">
        <v>90</v>
      </c>
      <c r="C410" t="s">
        <v>1015</v>
      </c>
      <c r="D410" t="s">
        <v>1014</v>
      </c>
      <c r="E410" s="4">
        <v>806134840730</v>
      </c>
      <c r="F410" t="s">
        <v>192</v>
      </c>
      <c r="G410" s="4">
        <v>92</v>
      </c>
      <c r="H410" s="4">
        <v>184</v>
      </c>
      <c r="I410" t="s">
        <v>135</v>
      </c>
      <c r="J410" t="s">
        <v>1008</v>
      </c>
      <c r="K410" t="s">
        <v>96</v>
      </c>
      <c r="L410" t="s">
        <v>97</v>
      </c>
      <c r="M410" t="s">
        <v>98</v>
      </c>
      <c r="N410" t="s">
        <v>124</v>
      </c>
      <c r="O410" t="s">
        <v>100</v>
      </c>
      <c r="R410">
        <v>0</v>
      </c>
      <c r="S410">
        <v>0</v>
      </c>
      <c r="T410">
        <v>9.5</v>
      </c>
      <c r="U410">
        <v>13</v>
      </c>
      <c r="V410">
        <v>121</v>
      </c>
      <c r="W410">
        <v>12</v>
      </c>
      <c r="X410">
        <v>0</v>
      </c>
      <c r="Y410">
        <v>4</v>
      </c>
      <c r="Z410">
        <v>1</v>
      </c>
      <c r="AA410">
        <v>60</v>
      </c>
      <c r="AB410" t="s">
        <v>182</v>
      </c>
      <c r="AD410" t="s">
        <v>182</v>
      </c>
      <c r="AE410" t="s">
        <v>182</v>
      </c>
      <c r="AF410" t="s">
        <v>111</v>
      </c>
      <c r="AG410" t="s">
        <v>105</v>
      </c>
      <c r="AH410">
        <v>17</v>
      </c>
      <c r="AI410">
        <v>14</v>
      </c>
      <c r="AJ410">
        <v>17</v>
      </c>
      <c r="AK410">
        <v>4</v>
      </c>
      <c r="AL410">
        <v>0</v>
      </c>
      <c r="AM410">
        <v>0</v>
      </c>
      <c r="AN410">
        <v>0</v>
      </c>
      <c r="AO410">
        <v>0</v>
      </c>
      <c r="AP410" t="s">
        <v>106</v>
      </c>
      <c r="AQ410" t="s">
        <v>107</v>
      </c>
      <c r="AR410" t="s">
        <v>108</v>
      </c>
      <c r="AS410" t="s">
        <v>109</v>
      </c>
      <c r="AT410" t="s">
        <v>110</v>
      </c>
      <c r="AU410" t="s">
        <v>104</v>
      </c>
      <c r="AX410" t="s">
        <v>104</v>
      </c>
      <c r="AY410">
        <v>0</v>
      </c>
      <c r="AZ410">
        <v>0</v>
      </c>
      <c r="BA410">
        <v>4.5</v>
      </c>
      <c r="BC410">
        <v>0</v>
      </c>
      <c r="BD410">
        <v>111</v>
      </c>
      <c r="BE410" t="s">
        <v>136</v>
      </c>
      <c r="BI410" t="s">
        <v>112</v>
      </c>
      <c r="BJ410" t="s">
        <v>111</v>
      </c>
      <c r="BK410" t="s">
        <v>125</v>
      </c>
      <c r="BL410" t="str">
        <f>"https://www.hvlgroup.com/Products/Specs/"&amp;"H181701S-PN"</f>
        <v>https://www.hvlgroup.com/Products/Specs/H181701S-PN</v>
      </c>
      <c r="BM410" t="s">
        <v>1009</v>
      </c>
      <c r="BN410" t="str">
        <f>"https://www.hvlgroup.com/Product/"&amp;"H181701S-PN"</f>
        <v>https://www.hvlgroup.com/Product/H181701S-PN</v>
      </c>
      <c r="BO410" t="s">
        <v>104</v>
      </c>
      <c r="BP410" t="s">
        <v>104</v>
      </c>
      <c r="BQ410" t="s">
        <v>1010</v>
      </c>
      <c r="BR410" t="s">
        <v>116</v>
      </c>
      <c r="BS410" t="s">
        <v>116</v>
      </c>
      <c r="BT410">
        <v>0</v>
      </c>
      <c r="BV410" s="1">
        <v>42887</v>
      </c>
      <c r="BW410">
        <v>121</v>
      </c>
      <c r="BX410">
        <v>13</v>
      </c>
      <c r="BY410" t="s">
        <v>104</v>
      </c>
      <c r="BZ410">
        <v>0</v>
      </c>
      <c r="CA410">
        <v>0</v>
      </c>
      <c r="CB410">
        <v>0</v>
      </c>
      <c r="CC410">
        <v>0</v>
      </c>
      <c r="CD410">
        <v>1</v>
      </c>
      <c r="CE410">
        <v>62</v>
      </c>
      <c r="CF410" t="s">
        <v>90</v>
      </c>
      <c r="CI410" t="s">
        <v>111</v>
      </c>
      <c r="CJ410" t="s">
        <v>118</v>
      </c>
      <c r="CK410" t="s">
        <v>111</v>
      </c>
      <c r="CL410" t="s">
        <v>119</v>
      </c>
      <c r="CM410" t="s">
        <v>104</v>
      </c>
    </row>
    <row r="411" spans="1:91" x14ac:dyDescent="0.25">
      <c r="A411" t="s">
        <v>89</v>
      </c>
      <c r="B411" t="s">
        <v>90</v>
      </c>
      <c r="C411" t="s">
        <v>1016</v>
      </c>
      <c r="D411" t="s">
        <v>1014</v>
      </c>
      <c r="E411" s="4">
        <v>806134838065</v>
      </c>
      <c r="F411" t="s">
        <v>192</v>
      </c>
      <c r="G411" s="4">
        <v>92</v>
      </c>
      <c r="H411" s="4">
        <v>184</v>
      </c>
      <c r="I411" t="s">
        <v>135</v>
      </c>
      <c r="J411" t="s">
        <v>1008</v>
      </c>
      <c r="K411" t="s">
        <v>96</v>
      </c>
      <c r="L411" t="s">
        <v>97</v>
      </c>
      <c r="M411" t="s">
        <v>98</v>
      </c>
      <c r="N411" t="s">
        <v>151</v>
      </c>
      <c r="O411" t="s">
        <v>100</v>
      </c>
      <c r="R411">
        <v>0</v>
      </c>
      <c r="S411">
        <v>0</v>
      </c>
      <c r="T411">
        <v>9.5</v>
      </c>
      <c r="U411">
        <v>13</v>
      </c>
      <c r="V411">
        <v>121</v>
      </c>
      <c r="W411">
        <v>12</v>
      </c>
      <c r="X411">
        <v>0</v>
      </c>
      <c r="Y411">
        <v>4</v>
      </c>
      <c r="Z411">
        <v>1</v>
      </c>
      <c r="AA411">
        <v>60</v>
      </c>
      <c r="AB411" t="s">
        <v>182</v>
      </c>
      <c r="AD411" t="s">
        <v>182</v>
      </c>
      <c r="AE411" t="s">
        <v>182</v>
      </c>
      <c r="AF411" t="s">
        <v>111</v>
      </c>
      <c r="AG411" t="s">
        <v>105</v>
      </c>
      <c r="AH411">
        <v>17</v>
      </c>
      <c r="AI411">
        <v>14</v>
      </c>
      <c r="AJ411">
        <v>17</v>
      </c>
      <c r="AK411">
        <v>4</v>
      </c>
      <c r="AL411">
        <v>0</v>
      </c>
      <c r="AM411">
        <v>0</v>
      </c>
      <c r="AN411">
        <v>0</v>
      </c>
      <c r="AO411">
        <v>0</v>
      </c>
      <c r="AP411" t="s">
        <v>106</v>
      </c>
      <c r="AQ411" t="s">
        <v>107</v>
      </c>
      <c r="AR411" t="s">
        <v>108</v>
      </c>
      <c r="AS411" t="s">
        <v>109</v>
      </c>
      <c r="AT411" t="s">
        <v>110</v>
      </c>
      <c r="AU411" t="s">
        <v>104</v>
      </c>
      <c r="AX411" t="s">
        <v>104</v>
      </c>
      <c r="AY411">
        <v>0</v>
      </c>
      <c r="AZ411">
        <v>0</v>
      </c>
      <c r="BA411">
        <v>4.5</v>
      </c>
      <c r="BC411">
        <v>0</v>
      </c>
      <c r="BD411">
        <v>111</v>
      </c>
      <c r="BE411" t="s">
        <v>136</v>
      </c>
      <c r="BI411" t="s">
        <v>112</v>
      </c>
      <c r="BJ411" t="s">
        <v>111</v>
      </c>
      <c r="BK411" t="s">
        <v>152</v>
      </c>
      <c r="BL411" t="str">
        <f>"https://www.hvlgroup.com/Products/Specs/"&amp;"H181701S-POC"</f>
        <v>https://www.hvlgroup.com/Products/Specs/H181701S-POC</v>
      </c>
      <c r="BM411" t="s">
        <v>1009</v>
      </c>
      <c r="BN411" t="str">
        <f>"https://www.hvlgroup.com/Product/"&amp;"H181701S-POC"</f>
        <v>https://www.hvlgroup.com/Product/H181701S-POC</v>
      </c>
      <c r="BO411" t="s">
        <v>104</v>
      </c>
      <c r="BP411" t="s">
        <v>104</v>
      </c>
      <c r="BQ411" t="s">
        <v>1010</v>
      </c>
      <c r="BR411" t="s">
        <v>116</v>
      </c>
      <c r="BS411" t="s">
        <v>116</v>
      </c>
      <c r="BT411">
        <v>0</v>
      </c>
      <c r="BV411" s="1">
        <v>42887</v>
      </c>
      <c r="BW411">
        <v>121</v>
      </c>
      <c r="BX411">
        <v>13</v>
      </c>
      <c r="BY411" t="s">
        <v>104</v>
      </c>
      <c r="BZ411">
        <v>0</v>
      </c>
      <c r="CA411">
        <v>0</v>
      </c>
      <c r="CB411">
        <v>0</v>
      </c>
      <c r="CC411">
        <v>0</v>
      </c>
      <c r="CD411">
        <v>1</v>
      </c>
      <c r="CE411">
        <v>62</v>
      </c>
      <c r="CF411" t="s">
        <v>90</v>
      </c>
      <c r="CI411" t="s">
        <v>111</v>
      </c>
      <c r="CJ411" t="s">
        <v>118</v>
      </c>
      <c r="CK411" t="s">
        <v>111</v>
      </c>
      <c r="CL411" t="s">
        <v>119</v>
      </c>
      <c r="CM411" t="s">
        <v>104</v>
      </c>
    </row>
    <row r="412" spans="1:91" x14ac:dyDescent="0.25">
      <c r="A412" t="s">
        <v>89</v>
      </c>
      <c r="B412" t="s">
        <v>90</v>
      </c>
      <c r="C412" t="s">
        <v>1017</v>
      </c>
      <c r="D412" t="s">
        <v>1018</v>
      </c>
      <c r="E412" s="4">
        <v>806134838072</v>
      </c>
      <c r="F412" t="s">
        <v>134</v>
      </c>
      <c r="G412" s="4">
        <v>99</v>
      </c>
      <c r="H412" s="4">
        <v>198</v>
      </c>
      <c r="I412" t="s">
        <v>135</v>
      </c>
      <c r="J412" t="s">
        <v>1019</v>
      </c>
      <c r="K412" t="s">
        <v>96</v>
      </c>
      <c r="L412" t="s">
        <v>97</v>
      </c>
      <c r="M412" t="s">
        <v>98</v>
      </c>
      <c r="N412" t="s">
        <v>550</v>
      </c>
      <c r="O412" t="s">
        <v>100</v>
      </c>
      <c r="R412">
        <v>0</v>
      </c>
      <c r="S412">
        <v>0</v>
      </c>
      <c r="T412">
        <v>13</v>
      </c>
      <c r="U412">
        <v>16.5</v>
      </c>
      <c r="V412">
        <v>118.5</v>
      </c>
      <c r="W412">
        <v>15.5</v>
      </c>
      <c r="X412">
        <v>0</v>
      </c>
      <c r="Y412">
        <v>6</v>
      </c>
      <c r="Z412">
        <v>1</v>
      </c>
      <c r="AA412">
        <v>75</v>
      </c>
      <c r="AB412" t="s">
        <v>278</v>
      </c>
      <c r="AD412" t="s">
        <v>278</v>
      </c>
      <c r="AE412" t="s">
        <v>278</v>
      </c>
      <c r="AF412" t="s">
        <v>111</v>
      </c>
      <c r="AG412" t="s">
        <v>105</v>
      </c>
      <c r="AH412">
        <v>17</v>
      </c>
      <c r="AI412">
        <v>16</v>
      </c>
      <c r="AJ412">
        <v>17</v>
      </c>
      <c r="AK412">
        <v>6</v>
      </c>
      <c r="AL412">
        <v>0</v>
      </c>
      <c r="AM412">
        <v>0</v>
      </c>
      <c r="AN412">
        <v>0</v>
      </c>
      <c r="AO412">
        <v>0</v>
      </c>
      <c r="AP412" t="s">
        <v>106</v>
      </c>
      <c r="AQ412" t="s">
        <v>107</v>
      </c>
      <c r="AR412" t="s">
        <v>108</v>
      </c>
      <c r="AS412" t="s">
        <v>109</v>
      </c>
      <c r="AT412" t="s">
        <v>110</v>
      </c>
      <c r="AU412" t="s">
        <v>104</v>
      </c>
      <c r="AX412" t="s">
        <v>104</v>
      </c>
      <c r="AY412">
        <v>0</v>
      </c>
      <c r="AZ412">
        <v>0</v>
      </c>
      <c r="BA412">
        <v>4.5</v>
      </c>
      <c r="BC412">
        <v>0</v>
      </c>
      <c r="BD412">
        <v>120</v>
      </c>
      <c r="BE412" t="s">
        <v>136</v>
      </c>
      <c r="BI412" t="s">
        <v>112</v>
      </c>
      <c r="BJ412" t="s">
        <v>111</v>
      </c>
      <c r="BK412" t="s">
        <v>552</v>
      </c>
      <c r="BL412" t="str">
        <f>"https://www.hvlgroup.com/Products/Specs/"&amp;"H182701-PB"</f>
        <v>https://www.hvlgroup.com/Products/Specs/H182701-PB</v>
      </c>
      <c r="BM412" t="s">
        <v>1020</v>
      </c>
      <c r="BN412" t="str">
        <f>"https://www.hvlgroup.com/Product/"&amp;"H182701-PB"</f>
        <v>https://www.hvlgroup.com/Product/H182701-PB</v>
      </c>
      <c r="BO412" t="s">
        <v>104</v>
      </c>
      <c r="BP412" t="s">
        <v>104</v>
      </c>
      <c r="BQ412" t="s">
        <v>1021</v>
      </c>
      <c r="BR412" t="s">
        <v>116</v>
      </c>
      <c r="BS412" t="s">
        <v>116</v>
      </c>
      <c r="BT412">
        <v>0</v>
      </c>
      <c r="BV412" s="1">
        <v>42887</v>
      </c>
      <c r="BW412">
        <v>118.5</v>
      </c>
      <c r="BX412">
        <v>16.5</v>
      </c>
      <c r="BY412" t="s">
        <v>104</v>
      </c>
      <c r="BZ412">
        <v>0</v>
      </c>
      <c r="CA412">
        <v>0</v>
      </c>
      <c r="CB412">
        <v>0</v>
      </c>
      <c r="CC412">
        <v>0</v>
      </c>
      <c r="CD412">
        <v>1</v>
      </c>
      <c r="CE412">
        <v>64</v>
      </c>
      <c r="CF412" t="s">
        <v>90</v>
      </c>
      <c r="CI412" t="s">
        <v>111</v>
      </c>
      <c r="CJ412" t="s">
        <v>118</v>
      </c>
      <c r="CK412" t="s">
        <v>111</v>
      </c>
      <c r="CL412" t="s">
        <v>119</v>
      </c>
      <c r="CM412" t="s">
        <v>104</v>
      </c>
    </row>
    <row r="413" spans="1:91" x14ac:dyDescent="0.25">
      <c r="A413" t="s">
        <v>89</v>
      </c>
      <c r="B413" t="s">
        <v>90</v>
      </c>
      <c r="C413" t="s">
        <v>1022</v>
      </c>
      <c r="D413" t="s">
        <v>1018</v>
      </c>
      <c r="E413" s="4">
        <v>806134838089</v>
      </c>
      <c r="F413" t="s">
        <v>134</v>
      </c>
      <c r="G413" s="4">
        <v>99</v>
      </c>
      <c r="H413" s="4">
        <v>198</v>
      </c>
      <c r="I413" t="s">
        <v>135</v>
      </c>
      <c r="J413" t="s">
        <v>1019</v>
      </c>
      <c r="K413" t="s">
        <v>96</v>
      </c>
      <c r="L413" t="s">
        <v>97</v>
      </c>
      <c r="M413" t="s">
        <v>98</v>
      </c>
      <c r="N413" t="s">
        <v>124</v>
      </c>
      <c r="O413" t="s">
        <v>100</v>
      </c>
      <c r="R413">
        <v>0</v>
      </c>
      <c r="S413">
        <v>0</v>
      </c>
      <c r="T413">
        <v>13</v>
      </c>
      <c r="U413">
        <v>16.5</v>
      </c>
      <c r="V413">
        <v>118.5</v>
      </c>
      <c r="W413">
        <v>15.5</v>
      </c>
      <c r="X413">
        <v>0</v>
      </c>
      <c r="Y413">
        <v>6</v>
      </c>
      <c r="Z413">
        <v>1</v>
      </c>
      <c r="AA413">
        <v>75</v>
      </c>
      <c r="AB413" t="s">
        <v>278</v>
      </c>
      <c r="AD413" t="s">
        <v>278</v>
      </c>
      <c r="AE413" t="s">
        <v>278</v>
      </c>
      <c r="AF413" t="s">
        <v>111</v>
      </c>
      <c r="AG413" t="s">
        <v>105</v>
      </c>
      <c r="AH413">
        <v>17</v>
      </c>
      <c r="AI413">
        <v>16</v>
      </c>
      <c r="AJ413">
        <v>17</v>
      </c>
      <c r="AK413">
        <v>6</v>
      </c>
      <c r="AL413">
        <v>0</v>
      </c>
      <c r="AM413">
        <v>0</v>
      </c>
      <c r="AN413">
        <v>0</v>
      </c>
      <c r="AO413">
        <v>0</v>
      </c>
      <c r="AP413" t="s">
        <v>106</v>
      </c>
      <c r="AQ413" t="s">
        <v>107</v>
      </c>
      <c r="AR413" t="s">
        <v>108</v>
      </c>
      <c r="AS413" t="s">
        <v>109</v>
      </c>
      <c r="AT413" t="s">
        <v>110</v>
      </c>
      <c r="AU413" t="s">
        <v>104</v>
      </c>
      <c r="AX413" t="s">
        <v>104</v>
      </c>
      <c r="AY413">
        <v>0</v>
      </c>
      <c r="AZ413">
        <v>0</v>
      </c>
      <c r="BA413">
        <v>4.5</v>
      </c>
      <c r="BC413">
        <v>0</v>
      </c>
      <c r="BD413">
        <v>120</v>
      </c>
      <c r="BE413" t="s">
        <v>136</v>
      </c>
      <c r="BI413" t="s">
        <v>112</v>
      </c>
      <c r="BJ413" t="s">
        <v>111</v>
      </c>
      <c r="BK413" t="s">
        <v>125</v>
      </c>
      <c r="BL413" t="str">
        <f>"https://www.hvlgroup.com/Products/Specs/"&amp;"H182701-PN"</f>
        <v>https://www.hvlgroup.com/Products/Specs/H182701-PN</v>
      </c>
      <c r="BM413" t="s">
        <v>1020</v>
      </c>
      <c r="BN413" t="str">
        <f>"https://www.hvlgroup.com/Product/"&amp;"H182701-PN"</f>
        <v>https://www.hvlgroup.com/Product/H182701-PN</v>
      </c>
      <c r="BO413" t="s">
        <v>104</v>
      </c>
      <c r="BP413" t="s">
        <v>104</v>
      </c>
      <c r="BQ413" t="s">
        <v>1021</v>
      </c>
      <c r="BR413" t="s">
        <v>116</v>
      </c>
      <c r="BS413" t="s">
        <v>116</v>
      </c>
      <c r="BT413">
        <v>0</v>
      </c>
      <c r="BV413" s="1">
        <v>42887</v>
      </c>
      <c r="BW413">
        <v>118.5</v>
      </c>
      <c r="BX413">
        <v>16.5</v>
      </c>
      <c r="BY413" t="s">
        <v>104</v>
      </c>
      <c r="BZ413">
        <v>0</v>
      </c>
      <c r="CA413">
        <v>0</v>
      </c>
      <c r="CB413">
        <v>0</v>
      </c>
      <c r="CC413">
        <v>0</v>
      </c>
      <c r="CD413">
        <v>1</v>
      </c>
      <c r="CE413">
        <v>64</v>
      </c>
      <c r="CF413" t="s">
        <v>90</v>
      </c>
      <c r="CI413" t="s">
        <v>111</v>
      </c>
      <c r="CJ413" t="s">
        <v>118</v>
      </c>
      <c r="CK413" t="s">
        <v>111</v>
      </c>
      <c r="CL413" t="s">
        <v>119</v>
      </c>
      <c r="CM413" t="s">
        <v>104</v>
      </c>
    </row>
    <row r="414" spans="1:91" x14ac:dyDescent="0.25">
      <c r="A414" t="s">
        <v>89</v>
      </c>
      <c r="B414" t="s">
        <v>90</v>
      </c>
      <c r="C414" t="s">
        <v>1023</v>
      </c>
      <c r="D414" t="s">
        <v>1018</v>
      </c>
      <c r="E414" s="4">
        <v>806134838096</v>
      </c>
      <c r="F414" t="s">
        <v>134</v>
      </c>
      <c r="G414" s="4">
        <v>99</v>
      </c>
      <c r="H414" s="4">
        <v>198</v>
      </c>
      <c r="I414" t="s">
        <v>135</v>
      </c>
      <c r="J414" t="s">
        <v>1019</v>
      </c>
      <c r="K414" t="s">
        <v>96</v>
      </c>
      <c r="L414" t="s">
        <v>97</v>
      </c>
      <c r="M414" t="s">
        <v>98</v>
      </c>
      <c r="N414" t="s">
        <v>151</v>
      </c>
      <c r="O414" t="s">
        <v>100</v>
      </c>
      <c r="R414">
        <v>0</v>
      </c>
      <c r="S414">
        <v>0</v>
      </c>
      <c r="T414">
        <v>13</v>
      </c>
      <c r="U414">
        <v>16.5</v>
      </c>
      <c r="V414">
        <v>118.5</v>
      </c>
      <c r="W414">
        <v>15.5</v>
      </c>
      <c r="X414">
        <v>0</v>
      </c>
      <c r="Y414">
        <v>6</v>
      </c>
      <c r="Z414">
        <v>1</v>
      </c>
      <c r="AA414">
        <v>75</v>
      </c>
      <c r="AB414" t="s">
        <v>278</v>
      </c>
      <c r="AD414" t="s">
        <v>278</v>
      </c>
      <c r="AE414" t="s">
        <v>278</v>
      </c>
      <c r="AF414" t="s">
        <v>111</v>
      </c>
      <c r="AG414" t="s">
        <v>105</v>
      </c>
      <c r="AH414">
        <v>17</v>
      </c>
      <c r="AI414">
        <v>16</v>
      </c>
      <c r="AJ414">
        <v>17</v>
      </c>
      <c r="AK414">
        <v>6</v>
      </c>
      <c r="AL414">
        <v>0</v>
      </c>
      <c r="AM414">
        <v>0</v>
      </c>
      <c r="AN414">
        <v>0</v>
      </c>
      <c r="AO414">
        <v>0</v>
      </c>
      <c r="AP414" t="s">
        <v>106</v>
      </c>
      <c r="AQ414" t="s">
        <v>107</v>
      </c>
      <c r="AR414" t="s">
        <v>108</v>
      </c>
      <c r="AS414" t="s">
        <v>109</v>
      </c>
      <c r="AT414" t="s">
        <v>110</v>
      </c>
      <c r="AU414" t="s">
        <v>104</v>
      </c>
      <c r="AX414" t="s">
        <v>104</v>
      </c>
      <c r="AY414">
        <v>0</v>
      </c>
      <c r="AZ414">
        <v>0</v>
      </c>
      <c r="BA414">
        <v>4.5</v>
      </c>
      <c r="BC414">
        <v>0</v>
      </c>
      <c r="BD414">
        <v>120</v>
      </c>
      <c r="BE414" t="s">
        <v>136</v>
      </c>
      <c r="BI414" t="s">
        <v>112</v>
      </c>
      <c r="BJ414" t="s">
        <v>111</v>
      </c>
      <c r="BK414" t="s">
        <v>152</v>
      </c>
      <c r="BL414" t="str">
        <f>"https://www.hvlgroup.com/Products/Specs/"&amp;"H182701-POC"</f>
        <v>https://www.hvlgroup.com/Products/Specs/H182701-POC</v>
      </c>
      <c r="BM414" t="s">
        <v>1020</v>
      </c>
      <c r="BN414" t="str">
        <f>"https://www.hvlgroup.com/Product/"&amp;"H182701-POC"</f>
        <v>https://www.hvlgroup.com/Product/H182701-POC</v>
      </c>
      <c r="BO414" t="s">
        <v>104</v>
      </c>
      <c r="BP414" t="s">
        <v>104</v>
      </c>
      <c r="BQ414" t="s">
        <v>1021</v>
      </c>
      <c r="BR414" t="s">
        <v>116</v>
      </c>
      <c r="BS414" t="s">
        <v>116</v>
      </c>
      <c r="BT414">
        <v>0</v>
      </c>
      <c r="BV414" s="1">
        <v>42887</v>
      </c>
      <c r="BW414">
        <v>118.5</v>
      </c>
      <c r="BX414">
        <v>16.5</v>
      </c>
      <c r="BY414" t="s">
        <v>104</v>
      </c>
      <c r="BZ414">
        <v>0</v>
      </c>
      <c r="CA414">
        <v>0</v>
      </c>
      <c r="CB414">
        <v>0</v>
      </c>
      <c r="CC414">
        <v>0</v>
      </c>
      <c r="CD414">
        <v>1</v>
      </c>
      <c r="CE414">
        <v>64</v>
      </c>
      <c r="CF414" t="s">
        <v>90</v>
      </c>
      <c r="CI414" t="s">
        <v>111</v>
      </c>
      <c r="CJ414" t="s">
        <v>118</v>
      </c>
      <c r="CK414" t="s">
        <v>111</v>
      </c>
      <c r="CL414" t="s">
        <v>119</v>
      </c>
      <c r="CM414" t="s">
        <v>104</v>
      </c>
    </row>
    <row r="415" spans="1:91" x14ac:dyDescent="0.25">
      <c r="A415" t="s">
        <v>89</v>
      </c>
      <c r="B415" t="s">
        <v>90</v>
      </c>
      <c r="C415" t="s">
        <v>1024</v>
      </c>
      <c r="D415" t="s">
        <v>1025</v>
      </c>
      <c r="E415" s="4">
        <v>806134846640</v>
      </c>
      <c r="F415" t="s">
        <v>93</v>
      </c>
      <c r="G415" s="4">
        <v>92</v>
      </c>
      <c r="H415" s="4">
        <v>184</v>
      </c>
      <c r="I415" t="s">
        <v>548</v>
      </c>
      <c r="J415" t="s">
        <v>1026</v>
      </c>
      <c r="K415" t="s">
        <v>96</v>
      </c>
      <c r="L415" t="s">
        <v>97</v>
      </c>
      <c r="M415" t="s">
        <v>98</v>
      </c>
      <c r="N415" t="s">
        <v>99</v>
      </c>
      <c r="O415" t="s">
        <v>100</v>
      </c>
      <c r="R415">
        <v>0</v>
      </c>
      <c r="S415">
        <v>4.75</v>
      </c>
      <c r="T415">
        <v>35</v>
      </c>
      <c r="U415">
        <v>0</v>
      </c>
      <c r="V415">
        <v>0</v>
      </c>
      <c r="W415">
        <v>0</v>
      </c>
      <c r="X415">
        <v>3.75</v>
      </c>
      <c r="Y415">
        <v>2</v>
      </c>
      <c r="Z415">
        <v>1</v>
      </c>
      <c r="AA415">
        <v>75</v>
      </c>
      <c r="AB415" t="s">
        <v>278</v>
      </c>
      <c r="AD415" t="s">
        <v>278</v>
      </c>
      <c r="AE415" t="s">
        <v>278</v>
      </c>
      <c r="AF415" t="s">
        <v>111</v>
      </c>
      <c r="AG415" t="s">
        <v>105</v>
      </c>
      <c r="AH415">
        <v>29</v>
      </c>
      <c r="AI415">
        <v>7</v>
      </c>
      <c r="AJ415">
        <v>8</v>
      </c>
      <c r="AK415">
        <v>4</v>
      </c>
      <c r="AL415">
        <v>0</v>
      </c>
      <c r="AM415">
        <v>0</v>
      </c>
      <c r="AN415">
        <v>0</v>
      </c>
      <c r="AO415">
        <v>0</v>
      </c>
      <c r="AP415" t="s">
        <v>106</v>
      </c>
      <c r="AQ415" t="s">
        <v>107</v>
      </c>
      <c r="AR415" t="s">
        <v>108</v>
      </c>
      <c r="AS415" t="s">
        <v>109</v>
      </c>
      <c r="AT415" t="s">
        <v>110</v>
      </c>
      <c r="AU415" t="s">
        <v>111</v>
      </c>
      <c r="AV415" t="s">
        <v>112</v>
      </c>
      <c r="AW415" t="s">
        <v>112</v>
      </c>
      <c r="AX415" t="s">
        <v>111</v>
      </c>
      <c r="AY415">
        <v>0</v>
      </c>
      <c r="AZ415">
        <v>0.5</v>
      </c>
      <c r="BA415">
        <v>4.75</v>
      </c>
      <c r="BC415">
        <v>0</v>
      </c>
      <c r="BD415">
        <v>7</v>
      </c>
      <c r="BI415" t="s">
        <v>112</v>
      </c>
      <c r="BJ415" t="s">
        <v>111</v>
      </c>
      <c r="BK415" t="s">
        <v>113</v>
      </c>
      <c r="BL415" t="str">
        <f>"https://www.hvlgroup.com/Products/Specs/"&amp;"H185101-AGB"</f>
        <v>https://www.hvlgroup.com/Products/Specs/H185101-AGB</v>
      </c>
      <c r="BM415" t="s">
        <v>1027</v>
      </c>
      <c r="BN415" t="str">
        <f>"https://www.hvlgroup.com/Product/"&amp;"H185101-AGB"</f>
        <v>https://www.hvlgroup.com/Product/H185101-AGB</v>
      </c>
      <c r="BO415" t="s">
        <v>104</v>
      </c>
      <c r="BP415" t="s">
        <v>104</v>
      </c>
      <c r="BQ415" t="s">
        <v>260</v>
      </c>
      <c r="BR415" t="s">
        <v>116</v>
      </c>
      <c r="BS415" t="s">
        <v>116</v>
      </c>
      <c r="BT415">
        <v>0</v>
      </c>
      <c r="BV415" s="1">
        <v>43101</v>
      </c>
      <c r="BW415">
        <v>0</v>
      </c>
      <c r="BX415">
        <v>0</v>
      </c>
      <c r="BY415" t="s">
        <v>104</v>
      </c>
      <c r="BZ415">
        <v>0</v>
      </c>
      <c r="CA415">
        <v>0</v>
      </c>
      <c r="CB415">
        <v>0</v>
      </c>
      <c r="CC415">
        <v>0</v>
      </c>
      <c r="CD415">
        <v>1</v>
      </c>
      <c r="CE415">
        <v>102</v>
      </c>
      <c r="CF415" t="s">
        <v>90</v>
      </c>
      <c r="CI415" t="s">
        <v>111</v>
      </c>
      <c r="CJ415" t="s">
        <v>118</v>
      </c>
      <c r="CK415" t="s">
        <v>111</v>
      </c>
      <c r="CL415" t="s">
        <v>119</v>
      </c>
      <c r="CM415" t="s">
        <v>104</v>
      </c>
    </row>
    <row r="416" spans="1:91" x14ac:dyDescent="0.25">
      <c r="A416" t="s">
        <v>89</v>
      </c>
      <c r="B416" t="s">
        <v>90</v>
      </c>
      <c r="C416" t="s">
        <v>1028</v>
      </c>
      <c r="D416" t="s">
        <v>1025</v>
      </c>
      <c r="E416" s="4">
        <v>806134846657</v>
      </c>
      <c r="F416" t="s">
        <v>93</v>
      </c>
      <c r="G416" s="4">
        <v>92</v>
      </c>
      <c r="H416" s="4">
        <v>184</v>
      </c>
      <c r="I416" t="s">
        <v>548</v>
      </c>
      <c r="J416" t="s">
        <v>1026</v>
      </c>
      <c r="K416" t="s">
        <v>96</v>
      </c>
      <c r="L416" t="s">
        <v>97</v>
      </c>
      <c r="M416" t="s">
        <v>98</v>
      </c>
      <c r="N416" t="s">
        <v>121</v>
      </c>
      <c r="O416" t="s">
        <v>100</v>
      </c>
      <c r="R416">
        <v>0</v>
      </c>
      <c r="S416">
        <v>4.75</v>
      </c>
      <c r="T416">
        <v>35</v>
      </c>
      <c r="U416">
        <v>0</v>
      </c>
      <c r="V416">
        <v>0</v>
      </c>
      <c r="W416">
        <v>0</v>
      </c>
      <c r="X416">
        <v>3.75</v>
      </c>
      <c r="Y416">
        <v>2</v>
      </c>
      <c r="Z416">
        <v>1</v>
      </c>
      <c r="AA416">
        <v>75</v>
      </c>
      <c r="AB416" t="s">
        <v>278</v>
      </c>
      <c r="AD416" t="s">
        <v>278</v>
      </c>
      <c r="AE416" t="s">
        <v>278</v>
      </c>
      <c r="AF416" t="s">
        <v>111</v>
      </c>
      <c r="AG416" t="s">
        <v>105</v>
      </c>
      <c r="AH416">
        <v>29</v>
      </c>
      <c r="AI416">
        <v>7</v>
      </c>
      <c r="AJ416">
        <v>8</v>
      </c>
      <c r="AK416">
        <v>4</v>
      </c>
      <c r="AL416">
        <v>0</v>
      </c>
      <c r="AM416">
        <v>0</v>
      </c>
      <c r="AN416">
        <v>0</v>
      </c>
      <c r="AO416">
        <v>0</v>
      </c>
      <c r="AP416" t="s">
        <v>106</v>
      </c>
      <c r="AQ416" t="s">
        <v>107</v>
      </c>
      <c r="AR416" t="s">
        <v>108</v>
      </c>
      <c r="AS416" t="s">
        <v>109</v>
      </c>
      <c r="AT416" t="s">
        <v>110</v>
      </c>
      <c r="AU416" t="s">
        <v>111</v>
      </c>
      <c r="AV416" t="s">
        <v>112</v>
      </c>
      <c r="AW416" t="s">
        <v>112</v>
      </c>
      <c r="AX416" t="s">
        <v>111</v>
      </c>
      <c r="AY416">
        <v>0</v>
      </c>
      <c r="AZ416">
        <v>0.5</v>
      </c>
      <c r="BA416">
        <v>4.75</v>
      </c>
      <c r="BC416">
        <v>0</v>
      </c>
      <c r="BD416">
        <v>7</v>
      </c>
      <c r="BI416" t="s">
        <v>112</v>
      </c>
      <c r="BJ416" t="s">
        <v>111</v>
      </c>
      <c r="BK416" t="s">
        <v>122</v>
      </c>
      <c r="BL416" t="str">
        <f>"https://www.hvlgroup.com/Products/Specs/"&amp;"H185101-OB"</f>
        <v>https://www.hvlgroup.com/Products/Specs/H185101-OB</v>
      </c>
      <c r="BM416" t="s">
        <v>1027</v>
      </c>
      <c r="BN416" t="str">
        <f>"https://www.hvlgroup.com/Product/"&amp;"H185101-OB"</f>
        <v>https://www.hvlgroup.com/Product/H185101-OB</v>
      </c>
      <c r="BO416" t="s">
        <v>104</v>
      </c>
      <c r="BP416" t="s">
        <v>104</v>
      </c>
      <c r="BQ416" t="s">
        <v>260</v>
      </c>
      <c r="BR416" t="s">
        <v>116</v>
      </c>
      <c r="BS416" t="s">
        <v>116</v>
      </c>
      <c r="BT416">
        <v>0</v>
      </c>
      <c r="BV416" s="1">
        <v>43101</v>
      </c>
      <c r="BW416">
        <v>0</v>
      </c>
      <c r="BX416">
        <v>0</v>
      </c>
      <c r="BY416" t="s">
        <v>104</v>
      </c>
      <c r="BZ416">
        <v>0</v>
      </c>
      <c r="CA416">
        <v>0</v>
      </c>
      <c r="CB416">
        <v>0</v>
      </c>
      <c r="CC416">
        <v>0</v>
      </c>
      <c r="CD416">
        <v>1</v>
      </c>
      <c r="CE416">
        <v>102</v>
      </c>
      <c r="CF416" t="s">
        <v>90</v>
      </c>
      <c r="CI416" t="s">
        <v>111</v>
      </c>
      <c r="CJ416" t="s">
        <v>118</v>
      </c>
      <c r="CK416" t="s">
        <v>111</v>
      </c>
      <c r="CL416" t="s">
        <v>119</v>
      </c>
      <c r="CM416" t="s">
        <v>104</v>
      </c>
    </row>
    <row r="417" spans="1:91" x14ac:dyDescent="0.25">
      <c r="A417" t="s">
        <v>89</v>
      </c>
      <c r="B417" t="s">
        <v>90</v>
      </c>
      <c r="C417" t="s">
        <v>1029</v>
      </c>
      <c r="D417" t="s">
        <v>1025</v>
      </c>
      <c r="E417" s="4">
        <v>806134846664</v>
      </c>
      <c r="F417" t="s">
        <v>93</v>
      </c>
      <c r="G417" s="4">
        <v>92</v>
      </c>
      <c r="H417" s="4">
        <v>184</v>
      </c>
      <c r="I417" t="s">
        <v>548</v>
      </c>
      <c r="J417" t="s">
        <v>1026</v>
      </c>
      <c r="K417" t="s">
        <v>96</v>
      </c>
      <c r="L417" t="s">
        <v>97</v>
      </c>
      <c r="M417" t="s">
        <v>98</v>
      </c>
      <c r="N417" t="s">
        <v>124</v>
      </c>
      <c r="O417" t="s">
        <v>100</v>
      </c>
      <c r="R417">
        <v>0</v>
      </c>
      <c r="S417">
        <v>4.75</v>
      </c>
      <c r="T417">
        <v>35</v>
      </c>
      <c r="U417">
        <v>0</v>
      </c>
      <c r="V417">
        <v>0</v>
      </c>
      <c r="W417">
        <v>0</v>
      </c>
      <c r="X417">
        <v>3.75</v>
      </c>
      <c r="Y417">
        <v>2</v>
      </c>
      <c r="Z417">
        <v>1</v>
      </c>
      <c r="AA417">
        <v>75</v>
      </c>
      <c r="AB417" t="s">
        <v>278</v>
      </c>
      <c r="AD417" t="s">
        <v>278</v>
      </c>
      <c r="AE417" t="s">
        <v>278</v>
      </c>
      <c r="AF417" t="s">
        <v>111</v>
      </c>
      <c r="AG417" t="s">
        <v>105</v>
      </c>
      <c r="AH417">
        <v>29</v>
      </c>
      <c r="AI417">
        <v>7</v>
      </c>
      <c r="AJ417">
        <v>8</v>
      </c>
      <c r="AK417">
        <v>4</v>
      </c>
      <c r="AL417">
        <v>0</v>
      </c>
      <c r="AM417">
        <v>0</v>
      </c>
      <c r="AN417">
        <v>0</v>
      </c>
      <c r="AO417">
        <v>0</v>
      </c>
      <c r="AP417" t="s">
        <v>106</v>
      </c>
      <c r="AQ417" t="s">
        <v>107</v>
      </c>
      <c r="AR417" t="s">
        <v>108</v>
      </c>
      <c r="AS417" t="s">
        <v>109</v>
      </c>
      <c r="AT417" t="s">
        <v>110</v>
      </c>
      <c r="AU417" t="s">
        <v>111</v>
      </c>
      <c r="AV417" t="s">
        <v>112</v>
      </c>
      <c r="AW417" t="s">
        <v>112</v>
      </c>
      <c r="AX417" t="s">
        <v>111</v>
      </c>
      <c r="AY417">
        <v>0</v>
      </c>
      <c r="AZ417">
        <v>0.5</v>
      </c>
      <c r="BA417">
        <v>4.75</v>
      </c>
      <c r="BC417">
        <v>0</v>
      </c>
      <c r="BD417">
        <v>7</v>
      </c>
      <c r="BI417" t="s">
        <v>112</v>
      </c>
      <c r="BJ417" t="s">
        <v>111</v>
      </c>
      <c r="BK417" t="s">
        <v>125</v>
      </c>
      <c r="BL417" t="str">
        <f>"https://www.hvlgroup.com/Products/Specs/"&amp;"H185101-PN"</f>
        <v>https://www.hvlgroup.com/Products/Specs/H185101-PN</v>
      </c>
      <c r="BM417" t="s">
        <v>1027</v>
      </c>
      <c r="BN417" t="str">
        <f>"https://www.hvlgroup.com/Product/"&amp;"H185101-PN"</f>
        <v>https://www.hvlgroup.com/Product/H185101-PN</v>
      </c>
      <c r="BO417" t="s">
        <v>104</v>
      </c>
      <c r="BP417" t="s">
        <v>104</v>
      </c>
      <c r="BQ417" t="s">
        <v>260</v>
      </c>
      <c r="BR417" t="s">
        <v>116</v>
      </c>
      <c r="BS417" t="s">
        <v>116</v>
      </c>
      <c r="BT417">
        <v>0</v>
      </c>
      <c r="BV417" s="1">
        <v>43101</v>
      </c>
      <c r="BW417">
        <v>0</v>
      </c>
      <c r="BX417">
        <v>0</v>
      </c>
      <c r="BY417" t="s">
        <v>104</v>
      </c>
      <c r="BZ417">
        <v>0</v>
      </c>
      <c r="CA417">
        <v>0</v>
      </c>
      <c r="CB417">
        <v>0</v>
      </c>
      <c r="CC417">
        <v>0</v>
      </c>
      <c r="CD417">
        <v>1</v>
      </c>
      <c r="CE417">
        <v>102</v>
      </c>
      <c r="CF417" t="s">
        <v>90</v>
      </c>
      <c r="CI417" t="s">
        <v>111</v>
      </c>
      <c r="CJ417" t="s">
        <v>118</v>
      </c>
      <c r="CK417" t="s">
        <v>111</v>
      </c>
      <c r="CL417" t="s">
        <v>119</v>
      </c>
      <c r="CM417" t="s">
        <v>104</v>
      </c>
    </row>
    <row r="418" spans="1:91" x14ac:dyDescent="0.25">
      <c r="A418" t="s">
        <v>89</v>
      </c>
      <c r="B418" t="s">
        <v>90</v>
      </c>
      <c r="C418" t="s">
        <v>1030</v>
      </c>
      <c r="D418" t="s">
        <v>1031</v>
      </c>
      <c r="E418" s="4">
        <v>806134846671</v>
      </c>
      <c r="F418" t="s">
        <v>93</v>
      </c>
      <c r="G418" s="4">
        <v>87</v>
      </c>
      <c r="I418" t="s">
        <v>94</v>
      </c>
      <c r="J418" t="s">
        <v>1032</v>
      </c>
      <c r="K418" t="s">
        <v>96</v>
      </c>
      <c r="L418" t="s">
        <v>97</v>
      </c>
      <c r="M418" t="s">
        <v>98</v>
      </c>
      <c r="N418" t="s">
        <v>99</v>
      </c>
      <c r="O418" t="s">
        <v>100</v>
      </c>
      <c r="P418" t="s">
        <v>1033</v>
      </c>
      <c r="Q418" t="s">
        <v>102</v>
      </c>
      <c r="R418">
        <v>0</v>
      </c>
      <c r="S418">
        <v>6.5</v>
      </c>
      <c r="T418">
        <v>11.75</v>
      </c>
      <c r="U418">
        <v>0</v>
      </c>
      <c r="V418">
        <v>0</v>
      </c>
      <c r="W418">
        <v>0</v>
      </c>
      <c r="X418">
        <v>8</v>
      </c>
      <c r="Y418">
        <v>3</v>
      </c>
      <c r="Z418">
        <v>1</v>
      </c>
      <c r="AA418">
        <v>60</v>
      </c>
      <c r="AB418" t="s">
        <v>103</v>
      </c>
      <c r="AD418" t="s">
        <v>103</v>
      </c>
      <c r="AE418" t="s">
        <v>103</v>
      </c>
      <c r="AF418" t="s">
        <v>104</v>
      </c>
      <c r="AG418" t="s">
        <v>105</v>
      </c>
      <c r="AH418">
        <v>15</v>
      </c>
      <c r="AI418">
        <v>11</v>
      </c>
      <c r="AJ418">
        <v>11</v>
      </c>
      <c r="AK418">
        <v>5</v>
      </c>
      <c r="AL418">
        <v>0</v>
      </c>
      <c r="AM418">
        <v>0</v>
      </c>
      <c r="AN418">
        <v>0</v>
      </c>
      <c r="AO418">
        <v>0</v>
      </c>
      <c r="AP418" t="s">
        <v>106</v>
      </c>
      <c r="AQ418" t="s">
        <v>107</v>
      </c>
      <c r="AR418" t="s">
        <v>108</v>
      </c>
      <c r="AS418" t="s">
        <v>109</v>
      </c>
      <c r="AT418" t="s">
        <v>110</v>
      </c>
      <c r="AU418" t="s">
        <v>111</v>
      </c>
      <c r="AV418" t="s">
        <v>112</v>
      </c>
      <c r="AW418" t="s">
        <v>112</v>
      </c>
      <c r="AX418" t="s">
        <v>104</v>
      </c>
      <c r="AY418">
        <v>0</v>
      </c>
      <c r="AZ418">
        <v>0.5</v>
      </c>
      <c r="BA418">
        <v>4.75</v>
      </c>
      <c r="BC418">
        <v>0</v>
      </c>
      <c r="BD418">
        <v>7</v>
      </c>
      <c r="BI418" t="s">
        <v>112</v>
      </c>
      <c r="BJ418" t="s">
        <v>111</v>
      </c>
      <c r="BK418" t="s">
        <v>113</v>
      </c>
      <c r="BL418" t="str">
        <f>"https://www.hvlgroup.com/Products/Specs/"&amp;"H190101-AGB"</f>
        <v>https://www.hvlgroup.com/Products/Specs/H190101-AGB</v>
      </c>
      <c r="BM418" t="s">
        <v>1034</v>
      </c>
      <c r="BN418" t="str">
        <f>"https://www.hvlgroup.com/Product/"&amp;"H190101-AGB"</f>
        <v>https://www.hvlgroup.com/Product/H190101-AGB</v>
      </c>
      <c r="BO418" t="s">
        <v>104</v>
      </c>
      <c r="BP418" t="s">
        <v>104</v>
      </c>
      <c r="BQ418" t="s">
        <v>1021</v>
      </c>
      <c r="BR418" t="s">
        <v>1035</v>
      </c>
      <c r="BS418" t="s">
        <v>1035</v>
      </c>
      <c r="BT418">
        <v>7.25</v>
      </c>
      <c r="BV418" s="1">
        <v>43101</v>
      </c>
      <c r="BW418">
        <v>0</v>
      </c>
      <c r="BX418">
        <v>0</v>
      </c>
      <c r="BY418" t="s">
        <v>104</v>
      </c>
      <c r="BZ418">
        <v>0</v>
      </c>
      <c r="CA418">
        <v>0</v>
      </c>
      <c r="CB418">
        <v>0</v>
      </c>
      <c r="CC418">
        <v>0</v>
      </c>
      <c r="CD418">
        <v>1</v>
      </c>
      <c r="CE418">
        <v>108</v>
      </c>
      <c r="CF418" t="s">
        <v>90</v>
      </c>
      <c r="CG418" s="1">
        <v>43709</v>
      </c>
      <c r="CI418" t="s">
        <v>111</v>
      </c>
      <c r="CJ418" t="s">
        <v>118</v>
      </c>
      <c r="CK418" t="s">
        <v>111</v>
      </c>
      <c r="CL418" t="s">
        <v>119</v>
      </c>
      <c r="CM418" t="s">
        <v>104</v>
      </c>
    </row>
    <row r="419" spans="1:91" x14ac:dyDescent="0.25">
      <c r="A419" t="s">
        <v>89</v>
      </c>
      <c r="B419" t="s">
        <v>90</v>
      </c>
      <c r="C419" t="s">
        <v>1036</v>
      </c>
      <c r="D419" t="s">
        <v>1031</v>
      </c>
      <c r="E419" s="4">
        <v>806134846688</v>
      </c>
      <c r="F419" t="s">
        <v>93</v>
      </c>
      <c r="G419" s="4">
        <v>87</v>
      </c>
      <c r="I419" t="s">
        <v>94</v>
      </c>
      <c r="J419" t="s">
        <v>1032</v>
      </c>
      <c r="K419" t="s">
        <v>96</v>
      </c>
      <c r="L419" t="s">
        <v>97</v>
      </c>
      <c r="M419" t="s">
        <v>98</v>
      </c>
      <c r="N419" t="s">
        <v>121</v>
      </c>
      <c r="O419" t="s">
        <v>100</v>
      </c>
      <c r="P419" t="s">
        <v>1033</v>
      </c>
      <c r="Q419" t="s">
        <v>102</v>
      </c>
      <c r="R419">
        <v>0</v>
      </c>
      <c r="S419">
        <v>6.5</v>
      </c>
      <c r="T419">
        <v>11.75</v>
      </c>
      <c r="U419">
        <v>0</v>
      </c>
      <c r="V419">
        <v>0</v>
      </c>
      <c r="W419">
        <v>0</v>
      </c>
      <c r="X419">
        <v>8</v>
      </c>
      <c r="Y419">
        <v>3</v>
      </c>
      <c r="Z419">
        <v>1</v>
      </c>
      <c r="AA419">
        <v>60</v>
      </c>
      <c r="AB419" t="s">
        <v>103</v>
      </c>
      <c r="AD419" t="s">
        <v>103</v>
      </c>
      <c r="AE419" t="s">
        <v>103</v>
      </c>
      <c r="AF419" t="s">
        <v>104</v>
      </c>
      <c r="AG419" t="s">
        <v>105</v>
      </c>
      <c r="AH419">
        <v>15</v>
      </c>
      <c r="AI419">
        <v>11</v>
      </c>
      <c r="AJ419">
        <v>11</v>
      </c>
      <c r="AK419">
        <v>5</v>
      </c>
      <c r="AL419">
        <v>0</v>
      </c>
      <c r="AM419">
        <v>0</v>
      </c>
      <c r="AN419">
        <v>0</v>
      </c>
      <c r="AO419">
        <v>0</v>
      </c>
      <c r="AP419" t="s">
        <v>106</v>
      </c>
      <c r="AQ419" t="s">
        <v>107</v>
      </c>
      <c r="AR419" t="s">
        <v>108</v>
      </c>
      <c r="AS419" t="s">
        <v>109</v>
      </c>
      <c r="AT419" t="s">
        <v>110</v>
      </c>
      <c r="AU419" t="s">
        <v>111</v>
      </c>
      <c r="AV419" t="s">
        <v>112</v>
      </c>
      <c r="AW419" t="s">
        <v>112</v>
      </c>
      <c r="AX419" t="s">
        <v>104</v>
      </c>
      <c r="AY419">
        <v>0</v>
      </c>
      <c r="AZ419">
        <v>0.5</v>
      </c>
      <c r="BA419">
        <v>4.75</v>
      </c>
      <c r="BC419">
        <v>0</v>
      </c>
      <c r="BD419">
        <v>7</v>
      </c>
      <c r="BI419" t="s">
        <v>112</v>
      </c>
      <c r="BJ419" t="s">
        <v>111</v>
      </c>
      <c r="BK419" t="s">
        <v>122</v>
      </c>
      <c r="BL419" t="str">
        <f>"https://www.hvlgroup.com/Products/Specs/"&amp;"H190101-OB"</f>
        <v>https://www.hvlgroup.com/Products/Specs/H190101-OB</v>
      </c>
      <c r="BM419" t="s">
        <v>1034</v>
      </c>
      <c r="BN419" t="str">
        <f>"https://www.hvlgroup.com/Product/"&amp;"H190101-OB"</f>
        <v>https://www.hvlgroup.com/Product/H190101-OB</v>
      </c>
      <c r="BO419" t="s">
        <v>104</v>
      </c>
      <c r="BP419" t="s">
        <v>104</v>
      </c>
      <c r="BQ419" t="s">
        <v>1021</v>
      </c>
      <c r="BR419" t="s">
        <v>1035</v>
      </c>
      <c r="BS419" t="s">
        <v>1035</v>
      </c>
      <c r="BT419">
        <v>7.25</v>
      </c>
      <c r="BV419" s="1">
        <v>43101</v>
      </c>
      <c r="BW419">
        <v>0</v>
      </c>
      <c r="BX419">
        <v>0</v>
      </c>
      <c r="BY419" t="s">
        <v>104</v>
      </c>
      <c r="BZ419">
        <v>0</v>
      </c>
      <c r="CA419">
        <v>0</v>
      </c>
      <c r="CB419">
        <v>0</v>
      </c>
      <c r="CC419">
        <v>0</v>
      </c>
      <c r="CD419">
        <v>1</v>
      </c>
      <c r="CE419">
        <v>108</v>
      </c>
      <c r="CF419" t="s">
        <v>90</v>
      </c>
      <c r="CG419" s="1">
        <v>43709</v>
      </c>
      <c r="CI419" t="s">
        <v>111</v>
      </c>
      <c r="CJ419" t="s">
        <v>118</v>
      </c>
      <c r="CK419" t="s">
        <v>111</v>
      </c>
      <c r="CL419" t="s">
        <v>119</v>
      </c>
      <c r="CM419" t="s">
        <v>104</v>
      </c>
    </row>
    <row r="420" spans="1:91" x14ac:dyDescent="0.25">
      <c r="A420" t="s">
        <v>89</v>
      </c>
      <c r="B420" t="s">
        <v>90</v>
      </c>
      <c r="C420" t="s">
        <v>1037</v>
      </c>
      <c r="D420" t="s">
        <v>1031</v>
      </c>
      <c r="E420" s="4">
        <v>806134846695</v>
      </c>
      <c r="F420" t="s">
        <v>93</v>
      </c>
      <c r="G420" s="4">
        <v>87</v>
      </c>
      <c r="I420" t="s">
        <v>548</v>
      </c>
      <c r="J420" t="s">
        <v>1032</v>
      </c>
      <c r="K420" t="s">
        <v>96</v>
      </c>
      <c r="L420" t="s">
        <v>97</v>
      </c>
      <c r="M420" t="s">
        <v>98</v>
      </c>
      <c r="N420" t="s">
        <v>124</v>
      </c>
      <c r="O420" t="s">
        <v>100</v>
      </c>
      <c r="P420" t="s">
        <v>1033</v>
      </c>
      <c r="Q420" t="s">
        <v>102</v>
      </c>
      <c r="R420">
        <v>0</v>
      </c>
      <c r="S420">
        <v>6.5</v>
      </c>
      <c r="T420">
        <v>11.75</v>
      </c>
      <c r="U420">
        <v>0</v>
      </c>
      <c r="V420">
        <v>0</v>
      </c>
      <c r="W420">
        <v>0</v>
      </c>
      <c r="X420">
        <v>8</v>
      </c>
      <c r="Y420">
        <v>3</v>
      </c>
      <c r="Z420">
        <v>1</v>
      </c>
      <c r="AA420">
        <v>60</v>
      </c>
      <c r="AB420" t="s">
        <v>103</v>
      </c>
      <c r="AD420" t="s">
        <v>103</v>
      </c>
      <c r="AE420" t="s">
        <v>103</v>
      </c>
      <c r="AF420" t="s">
        <v>104</v>
      </c>
      <c r="AG420" t="s">
        <v>105</v>
      </c>
      <c r="AH420">
        <v>15</v>
      </c>
      <c r="AI420">
        <v>11</v>
      </c>
      <c r="AJ420">
        <v>11</v>
      </c>
      <c r="AK420">
        <v>5</v>
      </c>
      <c r="AL420">
        <v>0</v>
      </c>
      <c r="AM420">
        <v>0</v>
      </c>
      <c r="AN420">
        <v>0</v>
      </c>
      <c r="AO420">
        <v>0</v>
      </c>
      <c r="AP420" t="s">
        <v>106</v>
      </c>
      <c r="AQ420" t="s">
        <v>107</v>
      </c>
      <c r="AR420" t="s">
        <v>108</v>
      </c>
      <c r="AS420" t="s">
        <v>109</v>
      </c>
      <c r="AT420" t="s">
        <v>110</v>
      </c>
      <c r="AU420" t="s">
        <v>111</v>
      </c>
      <c r="AV420" t="s">
        <v>112</v>
      </c>
      <c r="AW420" t="s">
        <v>112</v>
      </c>
      <c r="AX420" t="s">
        <v>104</v>
      </c>
      <c r="AY420">
        <v>0</v>
      </c>
      <c r="AZ420">
        <v>0.5</v>
      </c>
      <c r="BA420">
        <v>4.75</v>
      </c>
      <c r="BC420">
        <v>0</v>
      </c>
      <c r="BD420">
        <v>7</v>
      </c>
      <c r="BI420" t="s">
        <v>112</v>
      </c>
      <c r="BJ420" t="s">
        <v>111</v>
      </c>
      <c r="BK420" t="s">
        <v>125</v>
      </c>
      <c r="BL420" t="str">
        <f>"https://www.hvlgroup.com/Products/Specs/"&amp;"H190101-PN"</f>
        <v>https://www.hvlgroup.com/Products/Specs/H190101-PN</v>
      </c>
      <c r="BM420" t="s">
        <v>1034</v>
      </c>
      <c r="BN420" t="str">
        <f>"https://www.hvlgroup.com/Product/"&amp;"H190101-PN"</f>
        <v>https://www.hvlgroup.com/Product/H190101-PN</v>
      </c>
      <c r="BO420" t="s">
        <v>104</v>
      </c>
      <c r="BP420" t="s">
        <v>104</v>
      </c>
      <c r="BQ420" t="s">
        <v>1021</v>
      </c>
      <c r="BR420" t="s">
        <v>1035</v>
      </c>
      <c r="BS420" t="s">
        <v>1035</v>
      </c>
      <c r="BT420">
        <v>7.25</v>
      </c>
      <c r="BV420" s="1">
        <v>43101</v>
      </c>
      <c r="BW420">
        <v>0</v>
      </c>
      <c r="BX420">
        <v>0</v>
      </c>
      <c r="BY420" t="s">
        <v>104</v>
      </c>
      <c r="BZ420">
        <v>0</v>
      </c>
      <c r="CA420">
        <v>0</v>
      </c>
      <c r="CB420">
        <v>0</v>
      </c>
      <c r="CC420">
        <v>0</v>
      </c>
      <c r="CD420">
        <v>1</v>
      </c>
      <c r="CE420">
        <v>108</v>
      </c>
      <c r="CF420" t="s">
        <v>90</v>
      </c>
      <c r="CG420" s="1">
        <v>43709</v>
      </c>
      <c r="CI420" t="s">
        <v>111</v>
      </c>
      <c r="CJ420" t="s">
        <v>118</v>
      </c>
      <c r="CK420" t="s">
        <v>111</v>
      </c>
      <c r="CL420" t="s">
        <v>119</v>
      </c>
      <c r="CM420" t="s">
        <v>104</v>
      </c>
    </row>
    <row r="421" spans="1:91" x14ac:dyDescent="0.25">
      <c r="A421" t="s">
        <v>89</v>
      </c>
      <c r="B421" t="s">
        <v>90</v>
      </c>
      <c r="C421" t="s">
        <v>1038</v>
      </c>
      <c r="D421" t="s">
        <v>1039</v>
      </c>
      <c r="E421" s="4">
        <v>806134846701</v>
      </c>
      <c r="F421" t="s">
        <v>187</v>
      </c>
      <c r="G421" s="4">
        <v>146</v>
      </c>
      <c r="I421" t="s">
        <v>135</v>
      </c>
      <c r="J421" t="s">
        <v>1032</v>
      </c>
      <c r="K421" t="s">
        <v>96</v>
      </c>
      <c r="L421" t="s">
        <v>97</v>
      </c>
      <c r="M421" t="s">
        <v>98</v>
      </c>
      <c r="N421" t="s">
        <v>99</v>
      </c>
      <c r="O421" t="s">
        <v>100</v>
      </c>
      <c r="P421" t="s">
        <v>1040</v>
      </c>
      <c r="Q421" t="s">
        <v>102</v>
      </c>
      <c r="R421">
        <v>0</v>
      </c>
      <c r="S421">
        <v>9.5</v>
      </c>
      <c r="T421">
        <v>0</v>
      </c>
      <c r="U421">
        <v>14.5</v>
      </c>
      <c r="V421">
        <v>123</v>
      </c>
      <c r="W421">
        <v>0</v>
      </c>
      <c r="X421">
        <v>0</v>
      </c>
      <c r="Y421">
        <v>7</v>
      </c>
      <c r="Z421">
        <v>1</v>
      </c>
      <c r="AA421">
        <v>75</v>
      </c>
      <c r="AB421" t="s">
        <v>103</v>
      </c>
      <c r="AD421" t="s">
        <v>103</v>
      </c>
      <c r="AE421" t="s">
        <v>103</v>
      </c>
      <c r="AF421" t="s">
        <v>104</v>
      </c>
      <c r="AG421" t="s">
        <v>105</v>
      </c>
      <c r="AH421">
        <v>18</v>
      </c>
      <c r="AI421">
        <v>13</v>
      </c>
      <c r="AJ421">
        <v>14</v>
      </c>
      <c r="AK421">
        <v>9</v>
      </c>
      <c r="AL421">
        <v>0</v>
      </c>
      <c r="AM421">
        <v>0</v>
      </c>
      <c r="AN421">
        <v>0</v>
      </c>
      <c r="AO421">
        <v>0</v>
      </c>
      <c r="AP421" t="s">
        <v>106</v>
      </c>
      <c r="AQ421" t="s">
        <v>107</v>
      </c>
      <c r="AR421" t="s">
        <v>108</v>
      </c>
      <c r="AS421" t="s">
        <v>109</v>
      </c>
      <c r="AT421" t="s">
        <v>110</v>
      </c>
      <c r="AU421" t="s">
        <v>104</v>
      </c>
      <c r="AX421" t="s">
        <v>104</v>
      </c>
      <c r="AY421">
        <v>0</v>
      </c>
      <c r="AZ421">
        <v>0.5</v>
      </c>
      <c r="BA421">
        <v>4.75</v>
      </c>
      <c r="BC421">
        <v>0</v>
      </c>
      <c r="BD421">
        <v>120</v>
      </c>
      <c r="BE421" t="s">
        <v>392</v>
      </c>
      <c r="BI421" t="s">
        <v>112</v>
      </c>
      <c r="BJ421" t="s">
        <v>111</v>
      </c>
      <c r="BK421" t="s">
        <v>113</v>
      </c>
      <c r="BL421" t="str">
        <f>"https://www.hvlgroup.com/Products/Specs/"&amp;"H190701L-AGB"</f>
        <v>https://www.hvlgroup.com/Products/Specs/H190701L-AGB</v>
      </c>
      <c r="BM421" t="s">
        <v>1041</v>
      </c>
      <c r="BN421" t="str">
        <f>"https://www.hvlgroup.com/Product/"&amp;"H190701L-AGB"</f>
        <v>https://www.hvlgroup.com/Product/H190701L-AGB</v>
      </c>
      <c r="BO421" t="s">
        <v>104</v>
      </c>
      <c r="BP421" t="s">
        <v>104</v>
      </c>
      <c r="BQ421" t="s">
        <v>1021</v>
      </c>
      <c r="BR421" t="s">
        <v>1042</v>
      </c>
      <c r="BS421" t="s">
        <v>1042</v>
      </c>
      <c r="BT421">
        <v>10.25</v>
      </c>
      <c r="BV421" s="1">
        <v>43101</v>
      </c>
      <c r="BW421">
        <v>123</v>
      </c>
      <c r="BX421">
        <v>14.5</v>
      </c>
      <c r="BY421" t="s">
        <v>104</v>
      </c>
      <c r="BZ421">
        <v>0</v>
      </c>
      <c r="CA421">
        <v>0</v>
      </c>
      <c r="CB421">
        <v>0</v>
      </c>
      <c r="CC421">
        <v>0</v>
      </c>
      <c r="CD421">
        <v>1</v>
      </c>
      <c r="CE421">
        <v>54</v>
      </c>
      <c r="CF421" t="s">
        <v>90</v>
      </c>
      <c r="CG421" s="1">
        <v>43709</v>
      </c>
      <c r="CI421" t="s">
        <v>111</v>
      </c>
      <c r="CJ421" t="s">
        <v>118</v>
      </c>
      <c r="CK421" t="s">
        <v>111</v>
      </c>
      <c r="CL421" t="s">
        <v>119</v>
      </c>
      <c r="CM421" t="s">
        <v>104</v>
      </c>
    </row>
    <row r="422" spans="1:91" x14ac:dyDescent="0.25">
      <c r="A422" t="s">
        <v>89</v>
      </c>
      <c r="B422" t="s">
        <v>90</v>
      </c>
      <c r="C422" t="s">
        <v>1043</v>
      </c>
      <c r="D422" t="s">
        <v>1039</v>
      </c>
      <c r="E422" s="4">
        <v>806134846718</v>
      </c>
      <c r="F422" t="s">
        <v>187</v>
      </c>
      <c r="G422" s="4">
        <v>146</v>
      </c>
      <c r="I422" t="s">
        <v>135</v>
      </c>
      <c r="J422" t="s">
        <v>1032</v>
      </c>
      <c r="K422" t="s">
        <v>96</v>
      </c>
      <c r="L422" t="s">
        <v>97</v>
      </c>
      <c r="M422" t="s">
        <v>98</v>
      </c>
      <c r="N422" t="s">
        <v>121</v>
      </c>
      <c r="O422" t="s">
        <v>100</v>
      </c>
      <c r="P422" t="s">
        <v>1040</v>
      </c>
      <c r="Q422" t="s">
        <v>102</v>
      </c>
      <c r="R422">
        <v>0</v>
      </c>
      <c r="S422">
        <v>9.5</v>
      </c>
      <c r="T422">
        <v>0</v>
      </c>
      <c r="U422">
        <v>14.5</v>
      </c>
      <c r="V422">
        <v>123</v>
      </c>
      <c r="W422">
        <v>0</v>
      </c>
      <c r="X422">
        <v>0</v>
      </c>
      <c r="Y422">
        <v>7</v>
      </c>
      <c r="Z422">
        <v>1</v>
      </c>
      <c r="AA422">
        <v>75</v>
      </c>
      <c r="AB422" t="s">
        <v>103</v>
      </c>
      <c r="AD422" t="s">
        <v>103</v>
      </c>
      <c r="AE422" t="s">
        <v>103</v>
      </c>
      <c r="AF422" t="s">
        <v>104</v>
      </c>
      <c r="AG422" t="s">
        <v>105</v>
      </c>
      <c r="AH422">
        <v>18</v>
      </c>
      <c r="AI422">
        <v>13</v>
      </c>
      <c r="AJ422">
        <v>14</v>
      </c>
      <c r="AK422">
        <v>9</v>
      </c>
      <c r="AL422">
        <v>0</v>
      </c>
      <c r="AM422">
        <v>0</v>
      </c>
      <c r="AN422">
        <v>0</v>
      </c>
      <c r="AO422">
        <v>0</v>
      </c>
      <c r="AP422" t="s">
        <v>106</v>
      </c>
      <c r="AQ422" t="s">
        <v>107</v>
      </c>
      <c r="AR422" t="s">
        <v>108</v>
      </c>
      <c r="AS422" t="s">
        <v>109</v>
      </c>
      <c r="AT422" t="s">
        <v>110</v>
      </c>
      <c r="AU422" t="s">
        <v>104</v>
      </c>
      <c r="AX422" t="s">
        <v>104</v>
      </c>
      <c r="AY422">
        <v>0</v>
      </c>
      <c r="AZ422">
        <v>0.5</v>
      </c>
      <c r="BA422">
        <v>4.75</v>
      </c>
      <c r="BC422">
        <v>0</v>
      </c>
      <c r="BD422">
        <v>120</v>
      </c>
      <c r="BE422" t="s">
        <v>392</v>
      </c>
      <c r="BI422" t="s">
        <v>112</v>
      </c>
      <c r="BJ422" t="s">
        <v>111</v>
      </c>
      <c r="BK422" t="s">
        <v>122</v>
      </c>
      <c r="BL422" t="str">
        <f>"https://www.hvlgroup.com/Products/Specs/"&amp;"H190701L-OB"</f>
        <v>https://www.hvlgroup.com/Products/Specs/H190701L-OB</v>
      </c>
      <c r="BM422" t="s">
        <v>1041</v>
      </c>
      <c r="BN422" t="str">
        <f>"https://www.hvlgroup.com/Product/"&amp;"H190701L-OB"</f>
        <v>https://www.hvlgroup.com/Product/H190701L-OB</v>
      </c>
      <c r="BO422" t="s">
        <v>104</v>
      </c>
      <c r="BP422" t="s">
        <v>104</v>
      </c>
      <c r="BQ422" t="s">
        <v>1021</v>
      </c>
      <c r="BR422" t="s">
        <v>1042</v>
      </c>
      <c r="BS422" t="s">
        <v>1042</v>
      </c>
      <c r="BT422">
        <v>10.25</v>
      </c>
      <c r="BV422" s="1">
        <v>43101</v>
      </c>
      <c r="BW422">
        <v>123</v>
      </c>
      <c r="BX422">
        <v>14.5</v>
      </c>
      <c r="BY422" t="s">
        <v>104</v>
      </c>
      <c r="BZ422">
        <v>0</v>
      </c>
      <c r="CA422">
        <v>0</v>
      </c>
      <c r="CB422">
        <v>0</v>
      </c>
      <c r="CC422">
        <v>0</v>
      </c>
      <c r="CD422">
        <v>1</v>
      </c>
      <c r="CE422">
        <v>54</v>
      </c>
      <c r="CF422" t="s">
        <v>90</v>
      </c>
      <c r="CG422" s="1">
        <v>43709</v>
      </c>
      <c r="CI422" t="s">
        <v>111</v>
      </c>
      <c r="CJ422" t="s">
        <v>118</v>
      </c>
      <c r="CK422" t="s">
        <v>111</v>
      </c>
      <c r="CL422" t="s">
        <v>119</v>
      </c>
      <c r="CM422" t="s">
        <v>104</v>
      </c>
    </row>
    <row r="423" spans="1:91" x14ac:dyDescent="0.25">
      <c r="A423" t="s">
        <v>89</v>
      </c>
      <c r="B423" t="s">
        <v>90</v>
      </c>
      <c r="C423" t="s">
        <v>1044</v>
      </c>
      <c r="D423" t="s">
        <v>1039</v>
      </c>
      <c r="E423" s="4">
        <v>806134846725</v>
      </c>
      <c r="F423" t="s">
        <v>187</v>
      </c>
      <c r="G423" s="4">
        <v>146</v>
      </c>
      <c r="I423" t="s">
        <v>1045</v>
      </c>
      <c r="J423" t="s">
        <v>1032</v>
      </c>
      <c r="K423" t="s">
        <v>96</v>
      </c>
      <c r="L423" t="s">
        <v>97</v>
      </c>
      <c r="M423" t="s">
        <v>98</v>
      </c>
      <c r="N423" t="s">
        <v>124</v>
      </c>
      <c r="O423" t="s">
        <v>100</v>
      </c>
      <c r="P423" t="s">
        <v>1040</v>
      </c>
      <c r="Q423" t="s">
        <v>102</v>
      </c>
      <c r="R423">
        <v>0</v>
      </c>
      <c r="S423">
        <v>9.5</v>
      </c>
      <c r="T423">
        <v>0</v>
      </c>
      <c r="U423">
        <v>14.5</v>
      </c>
      <c r="V423">
        <v>123</v>
      </c>
      <c r="W423">
        <v>0</v>
      </c>
      <c r="X423">
        <v>0</v>
      </c>
      <c r="Y423">
        <v>7</v>
      </c>
      <c r="Z423">
        <v>1</v>
      </c>
      <c r="AA423">
        <v>75</v>
      </c>
      <c r="AB423" t="s">
        <v>103</v>
      </c>
      <c r="AD423" t="s">
        <v>103</v>
      </c>
      <c r="AE423" t="s">
        <v>103</v>
      </c>
      <c r="AF423" t="s">
        <v>104</v>
      </c>
      <c r="AG423" t="s">
        <v>105</v>
      </c>
      <c r="AH423">
        <v>18</v>
      </c>
      <c r="AI423">
        <v>13</v>
      </c>
      <c r="AJ423">
        <v>14</v>
      </c>
      <c r="AK423">
        <v>9</v>
      </c>
      <c r="AL423">
        <v>0</v>
      </c>
      <c r="AM423">
        <v>0</v>
      </c>
      <c r="AN423">
        <v>0</v>
      </c>
      <c r="AO423">
        <v>0</v>
      </c>
      <c r="AP423" t="s">
        <v>106</v>
      </c>
      <c r="AQ423" t="s">
        <v>107</v>
      </c>
      <c r="AR423" t="s">
        <v>108</v>
      </c>
      <c r="AS423" t="s">
        <v>109</v>
      </c>
      <c r="AT423" t="s">
        <v>110</v>
      </c>
      <c r="AU423" t="s">
        <v>104</v>
      </c>
      <c r="AX423" t="s">
        <v>104</v>
      </c>
      <c r="AY423">
        <v>0</v>
      </c>
      <c r="AZ423">
        <v>0.5</v>
      </c>
      <c r="BA423">
        <v>4.75</v>
      </c>
      <c r="BC423">
        <v>0</v>
      </c>
      <c r="BD423">
        <v>120</v>
      </c>
      <c r="BE423" t="s">
        <v>392</v>
      </c>
      <c r="BI423" t="s">
        <v>112</v>
      </c>
      <c r="BJ423" t="s">
        <v>111</v>
      </c>
      <c r="BK423" t="s">
        <v>125</v>
      </c>
      <c r="BL423" t="str">
        <f>"https://www.hvlgroup.com/Products/Specs/"&amp;"H190701L-PN"</f>
        <v>https://www.hvlgroup.com/Products/Specs/H190701L-PN</v>
      </c>
      <c r="BM423" t="s">
        <v>1041</v>
      </c>
      <c r="BN423" t="str">
        <f>"https://www.hvlgroup.com/Product/"&amp;"H190701L-PN"</f>
        <v>https://www.hvlgroup.com/Product/H190701L-PN</v>
      </c>
      <c r="BO423" t="s">
        <v>104</v>
      </c>
      <c r="BP423" t="s">
        <v>104</v>
      </c>
      <c r="BQ423" t="s">
        <v>1021</v>
      </c>
      <c r="BR423" t="s">
        <v>1042</v>
      </c>
      <c r="BS423" t="s">
        <v>1042</v>
      </c>
      <c r="BT423">
        <v>10.25</v>
      </c>
      <c r="BV423" s="1">
        <v>43101</v>
      </c>
      <c r="BW423">
        <v>123</v>
      </c>
      <c r="BX423">
        <v>14.5</v>
      </c>
      <c r="BY423" t="s">
        <v>104</v>
      </c>
      <c r="BZ423">
        <v>0</v>
      </c>
      <c r="CA423">
        <v>0</v>
      </c>
      <c r="CB423">
        <v>0</v>
      </c>
      <c r="CC423">
        <v>0</v>
      </c>
      <c r="CD423">
        <v>1</v>
      </c>
      <c r="CE423">
        <v>54</v>
      </c>
      <c r="CF423" t="s">
        <v>90</v>
      </c>
      <c r="CG423" s="1">
        <v>43709</v>
      </c>
      <c r="CI423" t="s">
        <v>111</v>
      </c>
      <c r="CJ423" t="s">
        <v>118</v>
      </c>
      <c r="CK423" t="s">
        <v>111</v>
      </c>
      <c r="CL423" t="s">
        <v>119</v>
      </c>
      <c r="CM423" t="s">
        <v>104</v>
      </c>
    </row>
    <row r="424" spans="1:91" x14ac:dyDescent="0.25">
      <c r="A424" t="s">
        <v>89</v>
      </c>
      <c r="B424" t="s">
        <v>90</v>
      </c>
      <c r="C424" t="s">
        <v>1046</v>
      </c>
      <c r="D424" t="s">
        <v>1047</v>
      </c>
      <c r="E424" s="4">
        <v>806134846732</v>
      </c>
      <c r="F424" t="s">
        <v>192</v>
      </c>
      <c r="G424" s="4">
        <v>104</v>
      </c>
      <c r="I424" t="s">
        <v>135</v>
      </c>
      <c r="J424" t="s">
        <v>1032</v>
      </c>
      <c r="K424" t="s">
        <v>96</v>
      </c>
      <c r="L424" t="s">
        <v>97</v>
      </c>
      <c r="M424" t="s">
        <v>98</v>
      </c>
      <c r="N424" t="s">
        <v>99</v>
      </c>
      <c r="O424" t="s">
        <v>100</v>
      </c>
      <c r="P424" t="s">
        <v>1033</v>
      </c>
      <c r="Q424" t="s">
        <v>102</v>
      </c>
      <c r="R424">
        <v>0</v>
      </c>
      <c r="S424">
        <v>0</v>
      </c>
      <c r="T424">
        <v>7.75</v>
      </c>
      <c r="U424">
        <v>11.25</v>
      </c>
      <c r="V424">
        <v>65.25</v>
      </c>
      <c r="W424">
        <v>6.5</v>
      </c>
      <c r="X424">
        <v>0</v>
      </c>
      <c r="Y424">
        <v>3</v>
      </c>
      <c r="Z424">
        <v>1</v>
      </c>
      <c r="AA424">
        <v>60</v>
      </c>
      <c r="AB424" t="s">
        <v>103</v>
      </c>
      <c r="AD424" t="s">
        <v>103</v>
      </c>
      <c r="AE424" t="s">
        <v>103</v>
      </c>
      <c r="AF424" t="s">
        <v>104</v>
      </c>
      <c r="AG424" t="s">
        <v>105</v>
      </c>
      <c r="AH424">
        <v>19</v>
      </c>
      <c r="AI424">
        <v>11</v>
      </c>
      <c r="AJ424">
        <v>11</v>
      </c>
      <c r="AK424">
        <v>5</v>
      </c>
      <c r="AL424">
        <v>0</v>
      </c>
      <c r="AM424">
        <v>0</v>
      </c>
      <c r="AN424">
        <v>0</v>
      </c>
      <c r="AO424">
        <v>0</v>
      </c>
      <c r="AP424" t="s">
        <v>106</v>
      </c>
      <c r="AQ424" t="s">
        <v>107</v>
      </c>
      <c r="AR424" t="s">
        <v>108</v>
      </c>
      <c r="AS424" t="s">
        <v>109</v>
      </c>
      <c r="AT424" t="s">
        <v>110</v>
      </c>
      <c r="AU424" t="s">
        <v>104</v>
      </c>
      <c r="AX424" t="s">
        <v>104</v>
      </c>
      <c r="AY424">
        <v>0</v>
      </c>
      <c r="AZ424">
        <v>0.5</v>
      </c>
      <c r="BA424">
        <v>4.75</v>
      </c>
      <c r="BC424">
        <v>0</v>
      </c>
      <c r="BD424">
        <v>122</v>
      </c>
      <c r="BE424" t="s">
        <v>392</v>
      </c>
      <c r="BI424" t="s">
        <v>112</v>
      </c>
      <c r="BJ424" t="s">
        <v>111</v>
      </c>
      <c r="BK424" t="s">
        <v>113</v>
      </c>
      <c r="BL424" t="str">
        <f>"https://www.hvlgroup.com/Products/Specs/"&amp;"H190701S-AGB"</f>
        <v>https://www.hvlgroup.com/Products/Specs/H190701S-AGB</v>
      </c>
      <c r="BM424" t="s">
        <v>1041</v>
      </c>
      <c r="BN424" t="str">
        <f>"https://www.hvlgroup.com/Product/"&amp;"H190701S-AGB"</f>
        <v>https://www.hvlgroup.com/Product/H190701S-AGB</v>
      </c>
      <c r="BO424" t="s">
        <v>104</v>
      </c>
      <c r="BP424" t="s">
        <v>104</v>
      </c>
      <c r="BQ424" t="s">
        <v>1021</v>
      </c>
      <c r="BR424" t="s">
        <v>1035</v>
      </c>
      <c r="BS424" t="s">
        <v>1035</v>
      </c>
      <c r="BT424">
        <v>7.25</v>
      </c>
      <c r="BV424" s="1">
        <v>43101</v>
      </c>
      <c r="BW424">
        <v>65.25</v>
      </c>
      <c r="BX424">
        <v>11.25</v>
      </c>
      <c r="BY424" t="s">
        <v>104</v>
      </c>
      <c r="BZ424">
        <v>0</v>
      </c>
      <c r="CA424">
        <v>0</v>
      </c>
      <c r="CB424">
        <v>0</v>
      </c>
      <c r="CC424">
        <v>0</v>
      </c>
      <c r="CD424">
        <v>1</v>
      </c>
      <c r="CE424">
        <v>54</v>
      </c>
      <c r="CF424" t="s">
        <v>90</v>
      </c>
      <c r="CG424" s="1">
        <v>43709</v>
      </c>
      <c r="CI424" t="s">
        <v>111</v>
      </c>
      <c r="CJ424" t="s">
        <v>118</v>
      </c>
      <c r="CK424" t="s">
        <v>111</v>
      </c>
      <c r="CL424" t="s">
        <v>119</v>
      </c>
      <c r="CM424" t="s">
        <v>104</v>
      </c>
    </row>
    <row r="425" spans="1:91" x14ac:dyDescent="0.25">
      <c r="A425" t="s">
        <v>89</v>
      </c>
      <c r="B425" t="s">
        <v>90</v>
      </c>
      <c r="C425" t="s">
        <v>1048</v>
      </c>
      <c r="D425" t="s">
        <v>1047</v>
      </c>
      <c r="E425" s="4">
        <v>806134846749</v>
      </c>
      <c r="F425" t="s">
        <v>192</v>
      </c>
      <c r="G425" s="4">
        <v>104</v>
      </c>
      <c r="I425" t="s">
        <v>135</v>
      </c>
      <c r="J425" t="s">
        <v>1032</v>
      </c>
      <c r="K425" t="s">
        <v>96</v>
      </c>
      <c r="L425" t="s">
        <v>97</v>
      </c>
      <c r="M425" t="s">
        <v>98</v>
      </c>
      <c r="N425" t="s">
        <v>121</v>
      </c>
      <c r="O425" t="s">
        <v>100</v>
      </c>
      <c r="P425" t="s">
        <v>1033</v>
      </c>
      <c r="Q425" t="s">
        <v>102</v>
      </c>
      <c r="R425">
        <v>0</v>
      </c>
      <c r="S425">
        <v>0</v>
      </c>
      <c r="T425">
        <v>7.75</v>
      </c>
      <c r="U425">
        <v>11.25</v>
      </c>
      <c r="V425">
        <v>65.25</v>
      </c>
      <c r="W425">
        <v>6.5</v>
      </c>
      <c r="X425">
        <v>0</v>
      </c>
      <c r="Y425">
        <v>3</v>
      </c>
      <c r="Z425">
        <v>1</v>
      </c>
      <c r="AA425">
        <v>60</v>
      </c>
      <c r="AB425" t="s">
        <v>103</v>
      </c>
      <c r="AD425" t="s">
        <v>103</v>
      </c>
      <c r="AE425" t="s">
        <v>103</v>
      </c>
      <c r="AF425" t="s">
        <v>104</v>
      </c>
      <c r="AG425" t="s">
        <v>105</v>
      </c>
      <c r="AH425">
        <v>19</v>
      </c>
      <c r="AI425">
        <v>11</v>
      </c>
      <c r="AJ425">
        <v>11</v>
      </c>
      <c r="AK425">
        <v>5</v>
      </c>
      <c r="AL425">
        <v>0</v>
      </c>
      <c r="AM425">
        <v>0</v>
      </c>
      <c r="AN425">
        <v>0</v>
      </c>
      <c r="AO425">
        <v>0</v>
      </c>
      <c r="AP425" t="s">
        <v>106</v>
      </c>
      <c r="AQ425" t="s">
        <v>107</v>
      </c>
      <c r="AR425" t="s">
        <v>108</v>
      </c>
      <c r="AS425" t="s">
        <v>109</v>
      </c>
      <c r="AT425" t="s">
        <v>110</v>
      </c>
      <c r="AU425" t="s">
        <v>104</v>
      </c>
      <c r="AX425" t="s">
        <v>104</v>
      </c>
      <c r="AY425">
        <v>0</v>
      </c>
      <c r="AZ425">
        <v>0.5</v>
      </c>
      <c r="BA425">
        <v>4.75</v>
      </c>
      <c r="BC425">
        <v>0</v>
      </c>
      <c r="BD425">
        <v>122</v>
      </c>
      <c r="BE425" t="s">
        <v>392</v>
      </c>
      <c r="BI425" t="s">
        <v>112</v>
      </c>
      <c r="BJ425" t="s">
        <v>111</v>
      </c>
      <c r="BK425" t="s">
        <v>122</v>
      </c>
      <c r="BL425" t="str">
        <f>"https://www.hvlgroup.com/Products/Specs/"&amp;"H190701S-OB"</f>
        <v>https://www.hvlgroup.com/Products/Specs/H190701S-OB</v>
      </c>
      <c r="BM425" t="s">
        <v>1041</v>
      </c>
      <c r="BN425" t="str">
        <f>"https://www.hvlgroup.com/Product/"&amp;"H190701S-OB"</f>
        <v>https://www.hvlgroup.com/Product/H190701S-OB</v>
      </c>
      <c r="BO425" t="s">
        <v>104</v>
      </c>
      <c r="BP425" t="s">
        <v>104</v>
      </c>
      <c r="BQ425" t="s">
        <v>1021</v>
      </c>
      <c r="BR425" t="s">
        <v>1035</v>
      </c>
      <c r="BS425" t="s">
        <v>1035</v>
      </c>
      <c r="BT425">
        <v>7.25</v>
      </c>
      <c r="BV425" s="1">
        <v>43101</v>
      </c>
      <c r="BW425">
        <v>65.25</v>
      </c>
      <c r="BX425">
        <v>11.25</v>
      </c>
      <c r="BY425" t="s">
        <v>104</v>
      </c>
      <c r="BZ425">
        <v>0</v>
      </c>
      <c r="CA425">
        <v>0</v>
      </c>
      <c r="CB425">
        <v>0</v>
      </c>
      <c r="CC425">
        <v>0</v>
      </c>
      <c r="CD425">
        <v>1</v>
      </c>
      <c r="CE425">
        <v>54</v>
      </c>
      <c r="CF425" t="s">
        <v>90</v>
      </c>
      <c r="CG425" s="1">
        <v>43709</v>
      </c>
      <c r="CI425" t="s">
        <v>111</v>
      </c>
      <c r="CJ425" t="s">
        <v>118</v>
      </c>
      <c r="CK425" t="s">
        <v>111</v>
      </c>
      <c r="CL425" t="s">
        <v>119</v>
      </c>
      <c r="CM425" t="s">
        <v>104</v>
      </c>
    </row>
    <row r="426" spans="1:91" x14ac:dyDescent="0.25">
      <c r="A426" t="s">
        <v>89</v>
      </c>
      <c r="B426" t="s">
        <v>90</v>
      </c>
      <c r="C426" t="s">
        <v>1049</v>
      </c>
      <c r="D426" t="s">
        <v>1047</v>
      </c>
      <c r="E426" s="4">
        <v>806134846756</v>
      </c>
      <c r="F426" t="s">
        <v>192</v>
      </c>
      <c r="G426" s="4">
        <v>104</v>
      </c>
      <c r="I426" t="s">
        <v>1045</v>
      </c>
      <c r="J426" t="s">
        <v>1032</v>
      </c>
      <c r="K426" t="s">
        <v>96</v>
      </c>
      <c r="L426" t="s">
        <v>97</v>
      </c>
      <c r="M426" t="s">
        <v>98</v>
      </c>
      <c r="N426" t="s">
        <v>124</v>
      </c>
      <c r="O426" t="s">
        <v>100</v>
      </c>
      <c r="P426" t="s">
        <v>1033</v>
      </c>
      <c r="Q426" t="s">
        <v>102</v>
      </c>
      <c r="R426">
        <v>0</v>
      </c>
      <c r="S426">
        <v>0</v>
      </c>
      <c r="T426">
        <v>7.75</v>
      </c>
      <c r="U426">
        <v>11.25</v>
      </c>
      <c r="V426">
        <v>65.25</v>
      </c>
      <c r="W426">
        <v>6.5</v>
      </c>
      <c r="X426">
        <v>0</v>
      </c>
      <c r="Y426">
        <v>3</v>
      </c>
      <c r="Z426">
        <v>1</v>
      </c>
      <c r="AA426">
        <v>60</v>
      </c>
      <c r="AB426" t="s">
        <v>103</v>
      </c>
      <c r="AD426" t="s">
        <v>103</v>
      </c>
      <c r="AE426" t="s">
        <v>103</v>
      </c>
      <c r="AF426" t="s">
        <v>104</v>
      </c>
      <c r="AG426" t="s">
        <v>105</v>
      </c>
      <c r="AH426">
        <v>19</v>
      </c>
      <c r="AI426">
        <v>11</v>
      </c>
      <c r="AJ426">
        <v>11</v>
      </c>
      <c r="AK426">
        <v>5</v>
      </c>
      <c r="AL426">
        <v>0</v>
      </c>
      <c r="AM426">
        <v>0</v>
      </c>
      <c r="AN426">
        <v>0</v>
      </c>
      <c r="AO426">
        <v>0</v>
      </c>
      <c r="AP426" t="s">
        <v>106</v>
      </c>
      <c r="AQ426" t="s">
        <v>107</v>
      </c>
      <c r="AR426" t="s">
        <v>108</v>
      </c>
      <c r="AS426" t="s">
        <v>109</v>
      </c>
      <c r="AT426" t="s">
        <v>110</v>
      </c>
      <c r="AU426" t="s">
        <v>104</v>
      </c>
      <c r="AX426" t="s">
        <v>104</v>
      </c>
      <c r="AY426">
        <v>0</v>
      </c>
      <c r="AZ426">
        <v>0.5</v>
      </c>
      <c r="BA426">
        <v>4.75</v>
      </c>
      <c r="BC426">
        <v>0</v>
      </c>
      <c r="BD426">
        <v>120</v>
      </c>
      <c r="BE426" t="s">
        <v>392</v>
      </c>
      <c r="BI426" t="s">
        <v>112</v>
      </c>
      <c r="BJ426" t="s">
        <v>111</v>
      </c>
      <c r="BK426" t="s">
        <v>125</v>
      </c>
      <c r="BL426" t="str">
        <f>"https://www.hvlgroup.com/Products/Specs/"&amp;"H190701S-PN"</f>
        <v>https://www.hvlgroup.com/Products/Specs/H190701S-PN</v>
      </c>
      <c r="BM426" t="s">
        <v>1041</v>
      </c>
      <c r="BN426" t="str">
        <f>"https://www.hvlgroup.com/Product/"&amp;"H190701S-PN"</f>
        <v>https://www.hvlgroup.com/Product/H190701S-PN</v>
      </c>
      <c r="BO426" t="s">
        <v>104</v>
      </c>
      <c r="BP426" t="s">
        <v>104</v>
      </c>
      <c r="BQ426" t="s">
        <v>1021</v>
      </c>
      <c r="BR426" t="s">
        <v>1035</v>
      </c>
      <c r="BS426" t="s">
        <v>1035</v>
      </c>
      <c r="BT426">
        <v>7.25</v>
      </c>
      <c r="BV426" s="1">
        <v>43101</v>
      </c>
      <c r="BW426">
        <v>65.25</v>
      </c>
      <c r="BX426">
        <v>11.25</v>
      </c>
      <c r="BY426" t="s">
        <v>104</v>
      </c>
      <c r="BZ426">
        <v>0</v>
      </c>
      <c r="CA426">
        <v>0</v>
      </c>
      <c r="CB426">
        <v>0</v>
      </c>
      <c r="CC426">
        <v>0</v>
      </c>
      <c r="CD426">
        <v>1</v>
      </c>
      <c r="CE426">
        <v>54</v>
      </c>
      <c r="CF426" t="s">
        <v>90</v>
      </c>
      <c r="CG426" s="1">
        <v>43709</v>
      </c>
      <c r="CI426" t="s">
        <v>111</v>
      </c>
      <c r="CJ426" t="s">
        <v>118</v>
      </c>
      <c r="CK426" t="s">
        <v>111</v>
      </c>
      <c r="CL426" t="s">
        <v>119</v>
      </c>
      <c r="CM426" t="s">
        <v>104</v>
      </c>
    </row>
    <row r="427" spans="1:91" x14ac:dyDescent="0.25">
      <c r="A427" t="s">
        <v>89</v>
      </c>
      <c r="B427" t="s">
        <v>90</v>
      </c>
      <c r="C427" t="s">
        <v>1050</v>
      </c>
      <c r="D427" t="s">
        <v>1051</v>
      </c>
      <c r="E427" s="4">
        <v>806134846763</v>
      </c>
      <c r="F427" t="s">
        <v>324</v>
      </c>
      <c r="G427" s="4">
        <v>69</v>
      </c>
      <c r="H427" s="4">
        <v>138</v>
      </c>
      <c r="I427" t="s">
        <v>325</v>
      </c>
      <c r="J427" t="s">
        <v>1052</v>
      </c>
      <c r="K427" t="s">
        <v>96</v>
      </c>
      <c r="L427" t="s">
        <v>97</v>
      </c>
      <c r="M427" t="s">
        <v>98</v>
      </c>
      <c r="N427" t="s">
        <v>99</v>
      </c>
      <c r="O427" t="s">
        <v>100</v>
      </c>
      <c r="P427" t="s">
        <v>1053</v>
      </c>
      <c r="Q427" t="s">
        <v>102</v>
      </c>
      <c r="R427">
        <v>0</v>
      </c>
      <c r="S427">
        <v>6.25</v>
      </c>
      <c r="T427">
        <v>11</v>
      </c>
      <c r="U427">
        <v>0</v>
      </c>
      <c r="V427">
        <v>0</v>
      </c>
      <c r="W427">
        <v>0</v>
      </c>
      <c r="X427">
        <v>7</v>
      </c>
      <c r="Y427">
        <v>3</v>
      </c>
      <c r="Z427">
        <v>1</v>
      </c>
      <c r="AA427">
        <v>60</v>
      </c>
      <c r="AB427" t="s">
        <v>103</v>
      </c>
      <c r="AD427" t="s">
        <v>103</v>
      </c>
      <c r="AE427" t="s">
        <v>103</v>
      </c>
      <c r="AF427" t="s">
        <v>104</v>
      </c>
      <c r="AG427" t="s">
        <v>105</v>
      </c>
      <c r="AH427">
        <v>15</v>
      </c>
      <c r="AI427">
        <v>10</v>
      </c>
      <c r="AJ427">
        <v>9</v>
      </c>
      <c r="AK427">
        <v>3</v>
      </c>
      <c r="AL427">
        <v>0</v>
      </c>
      <c r="AM427">
        <v>0</v>
      </c>
      <c r="AN427">
        <v>0</v>
      </c>
      <c r="AO427">
        <v>0</v>
      </c>
      <c r="AP427" t="s">
        <v>106</v>
      </c>
      <c r="AQ427" t="s">
        <v>107</v>
      </c>
      <c r="AR427" t="s">
        <v>108</v>
      </c>
      <c r="AS427" t="s">
        <v>109</v>
      </c>
      <c r="AT427" t="s">
        <v>110</v>
      </c>
      <c r="AU427" t="s">
        <v>111</v>
      </c>
      <c r="AV427" t="s">
        <v>112</v>
      </c>
      <c r="AW427" t="s">
        <v>112</v>
      </c>
      <c r="AX427" t="s">
        <v>104</v>
      </c>
      <c r="AY427">
        <v>0</v>
      </c>
      <c r="AZ427">
        <v>0.5</v>
      </c>
      <c r="BA427">
        <v>4.75</v>
      </c>
      <c r="BC427">
        <v>0</v>
      </c>
      <c r="BD427">
        <v>9.5</v>
      </c>
      <c r="BI427" t="s">
        <v>112</v>
      </c>
      <c r="BJ427" t="s">
        <v>111</v>
      </c>
      <c r="BK427" t="s">
        <v>113</v>
      </c>
      <c r="BL427" t="str">
        <f>"https://www.hvlgroup.com/Products/Specs/"&amp;"H193301-AGB"</f>
        <v>https://www.hvlgroup.com/Products/Specs/H193301-AGB</v>
      </c>
      <c r="BM427" t="s">
        <v>1054</v>
      </c>
      <c r="BN427" t="str">
        <f>"https://www.hvlgroup.com/Product/"&amp;"H193301-AGB"</f>
        <v>https://www.hvlgroup.com/Product/H193301-AGB</v>
      </c>
      <c r="BO427" t="s">
        <v>104</v>
      </c>
      <c r="BP427" t="s">
        <v>104</v>
      </c>
      <c r="BQ427" t="s">
        <v>1055</v>
      </c>
      <c r="BR427" t="s">
        <v>116</v>
      </c>
      <c r="BS427" t="s">
        <v>1056</v>
      </c>
      <c r="BT427">
        <v>5.75</v>
      </c>
      <c r="BV427" s="1">
        <v>43101</v>
      </c>
      <c r="BW427">
        <v>0</v>
      </c>
      <c r="BX427">
        <v>0</v>
      </c>
      <c r="BY427" t="s">
        <v>104</v>
      </c>
      <c r="BZ427">
        <v>0</v>
      </c>
      <c r="CA427">
        <v>0</v>
      </c>
      <c r="CB427">
        <v>0</v>
      </c>
      <c r="CC427">
        <v>0</v>
      </c>
      <c r="CD427">
        <v>1</v>
      </c>
      <c r="CE427">
        <v>130</v>
      </c>
      <c r="CF427" t="s">
        <v>90</v>
      </c>
      <c r="CI427" t="s">
        <v>111</v>
      </c>
      <c r="CJ427" t="s">
        <v>118</v>
      </c>
      <c r="CK427" t="s">
        <v>111</v>
      </c>
      <c r="CL427" t="s">
        <v>119</v>
      </c>
      <c r="CM427" t="s">
        <v>104</v>
      </c>
    </row>
    <row r="428" spans="1:91" x14ac:dyDescent="0.25">
      <c r="A428" t="s">
        <v>89</v>
      </c>
      <c r="B428" t="s">
        <v>90</v>
      </c>
      <c r="C428" t="s">
        <v>1057</v>
      </c>
      <c r="D428" t="s">
        <v>1051</v>
      </c>
      <c r="E428" s="4">
        <v>806134846770</v>
      </c>
      <c r="F428" t="s">
        <v>324</v>
      </c>
      <c r="G428" s="4">
        <v>69</v>
      </c>
      <c r="H428" s="4">
        <v>138</v>
      </c>
      <c r="I428" t="s">
        <v>325</v>
      </c>
      <c r="J428" t="s">
        <v>1052</v>
      </c>
      <c r="K428" t="s">
        <v>96</v>
      </c>
      <c r="L428" t="s">
        <v>97</v>
      </c>
      <c r="M428" t="s">
        <v>98</v>
      </c>
      <c r="N428" t="s">
        <v>121</v>
      </c>
      <c r="O428" t="s">
        <v>100</v>
      </c>
      <c r="P428" t="s">
        <v>1053</v>
      </c>
      <c r="Q428" t="s">
        <v>102</v>
      </c>
      <c r="R428">
        <v>0</v>
      </c>
      <c r="S428">
        <v>6.25</v>
      </c>
      <c r="T428">
        <v>11</v>
      </c>
      <c r="U428">
        <v>0</v>
      </c>
      <c r="V428">
        <v>0</v>
      </c>
      <c r="W428">
        <v>0</v>
      </c>
      <c r="X428">
        <v>7</v>
      </c>
      <c r="Y428">
        <v>3</v>
      </c>
      <c r="Z428">
        <v>1</v>
      </c>
      <c r="AA428">
        <v>60</v>
      </c>
      <c r="AB428" t="s">
        <v>103</v>
      </c>
      <c r="AD428" t="s">
        <v>103</v>
      </c>
      <c r="AE428" t="s">
        <v>103</v>
      </c>
      <c r="AF428" t="s">
        <v>104</v>
      </c>
      <c r="AG428" t="s">
        <v>105</v>
      </c>
      <c r="AH428">
        <v>15</v>
      </c>
      <c r="AI428">
        <v>10</v>
      </c>
      <c r="AJ428">
        <v>9</v>
      </c>
      <c r="AK428">
        <v>3</v>
      </c>
      <c r="AL428">
        <v>0</v>
      </c>
      <c r="AM428">
        <v>0</v>
      </c>
      <c r="AN428">
        <v>0</v>
      </c>
      <c r="AO428">
        <v>0</v>
      </c>
      <c r="AP428" t="s">
        <v>106</v>
      </c>
      <c r="AQ428" t="s">
        <v>107</v>
      </c>
      <c r="AR428" t="s">
        <v>108</v>
      </c>
      <c r="AS428" t="s">
        <v>109</v>
      </c>
      <c r="AT428" t="s">
        <v>110</v>
      </c>
      <c r="AU428" t="s">
        <v>111</v>
      </c>
      <c r="AV428" t="s">
        <v>112</v>
      </c>
      <c r="AW428" t="s">
        <v>112</v>
      </c>
      <c r="AX428" t="s">
        <v>104</v>
      </c>
      <c r="AY428">
        <v>0</v>
      </c>
      <c r="AZ428">
        <v>0.5</v>
      </c>
      <c r="BA428">
        <v>4.75</v>
      </c>
      <c r="BC428">
        <v>0</v>
      </c>
      <c r="BD428">
        <v>9.5</v>
      </c>
      <c r="BI428" t="s">
        <v>112</v>
      </c>
      <c r="BJ428" t="s">
        <v>111</v>
      </c>
      <c r="BK428" t="s">
        <v>122</v>
      </c>
      <c r="BL428" t="str">
        <f>"https://www.hvlgroup.com/Products/Specs/"&amp;"H193301-OB"</f>
        <v>https://www.hvlgroup.com/Products/Specs/H193301-OB</v>
      </c>
      <c r="BM428" t="s">
        <v>1054</v>
      </c>
      <c r="BN428" t="str">
        <f>"https://www.hvlgroup.com/Product/"&amp;"H193301-OB"</f>
        <v>https://www.hvlgroup.com/Product/H193301-OB</v>
      </c>
      <c r="BO428" t="s">
        <v>104</v>
      </c>
      <c r="BP428" t="s">
        <v>104</v>
      </c>
      <c r="BQ428" t="s">
        <v>1055</v>
      </c>
      <c r="BR428" t="s">
        <v>116</v>
      </c>
      <c r="BS428" t="s">
        <v>1056</v>
      </c>
      <c r="BT428">
        <v>5.75</v>
      </c>
      <c r="BV428" s="1">
        <v>43101</v>
      </c>
      <c r="BW428">
        <v>0</v>
      </c>
      <c r="BX428">
        <v>0</v>
      </c>
      <c r="BY428" t="s">
        <v>104</v>
      </c>
      <c r="BZ428">
        <v>0</v>
      </c>
      <c r="CA428">
        <v>0</v>
      </c>
      <c r="CB428">
        <v>0</v>
      </c>
      <c r="CC428">
        <v>0</v>
      </c>
      <c r="CD428">
        <v>1</v>
      </c>
      <c r="CE428">
        <v>130</v>
      </c>
      <c r="CF428" t="s">
        <v>90</v>
      </c>
      <c r="CI428" t="s">
        <v>111</v>
      </c>
      <c r="CJ428" t="s">
        <v>118</v>
      </c>
      <c r="CK428" t="s">
        <v>111</v>
      </c>
      <c r="CL428" t="s">
        <v>119</v>
      </c>
      <c r="CM428" t="s">
        <v>104</v>
      </c>
    </row>
    <row r="429" spans="1:91" x14ac:dyDescent="0.25">
      <c r="A429" t="s">
        <v>89</v>
      </c>
      <c r="B429" t="s">
        <v>90</v>
      </c>
      <c r="C429" t="s">
        <v>1058</v>
      </c>
      <c r="D429" t="s">
        <v>1051</v>
      </c>
      <c r="E429" s="4">
        <v>806134846787</v>
      </c>
      <c r="F429" t="s">
        <v>324</v>
      </c>
      <c r="G429" s="4">
        <v>69</v>
      </c>
      <c r="H429" s="4">
        <v>138</v>
      </c>
      <c r="I429" t="s">
        <v>325</v>
      </c>
      <c r="J429" t="s">
        <v>1052</v>
      </c>
      <c r="K429" t="s">
        <v>96</v>
      </c>
      <c r="L429" t="s">
        <v>97</v>
      </c>
      <c r="M429" t="s">
        <v>98</v>
      </c>
      <c r="N429" t="s">
        <v>124</v>
      </c>
      <c r="O429" t="s">
        <v>100</v>
      </c>
      <c r="P429" t="s">
        <v>1053</v>
      </c>
      <c r="Q429" t="s">
        <v>102</v>
      </c>
      <c r="R429">
        <v>0</v>
      </c>
      <c r="S429">
        <v>6.25</v>
      </c>
      <c r="T429">
        <v>11</v>
      </c>
      <c r="U429">
        <v>0</v>
      </c>
      <c r="V429">
        <v>0</v>
      </c>
      <c r="W429">
        <v>0</v>
      </c>
      <c r="X429">
        <v>7</v>
      </c>
      <c r="Y429">
        <v>3</v>
      </c>
      <c r="Z429">
        <v>1</v>
      </c>
      <c r="AA429">
        <v>60</v>
      </c>
      <c r="AB429" t="s">
        <v>103</v>
      </c>
      <c r="AD429" t="s">
        <v>103</v>
      </c>
      <c r="AE429" t="s">
        <v>103</v>
      </c>
      <c r="AF429" t="s">
        <v>104</v>
      </c>
      <c r="AG429" t="s">
        <v>105</v>
      </c>
      <c r="AH429">
        <v>15</v>
      </c>
      <c r="AI429">
        <v>10</v>
      </c>
      <c r="AJ429">
        <v>9</v>
      </c>
      <c r="AK429">
        <v>3</v>
      </c>
      <c r="AL429">
        <v>0</v>
      </c>
      <c r="AM429">
        <v>0</v>
      </c>
      <c r="AN429">
        <v>0</v>
      </c>
      <c r="AO429">
        <v>0</v>
      </c>
      <c r="AP429" t="s">
        <v>106</v>
      </c>
      <c r="AQ429" t="s">
        <v>107</v>
      </c>
      <c r="AR429" t="s">
        <v>108</v>
      </c>
      <c r="AS429" t="s">
        <v>109</v>
      </c>
      <c r="AT429" t="s">
        <v>110</v>
      </c>
      <c r="AU429" t="s">
        <v>111</v>
      </c>
      <c r="AV429" t="s">
        <v>112</v>
      </c>
      <c r="AW429" t="s">
        <v>112</v>
      </c>
      <c r="AX429" t="s">
        <v>104</v>
      </c>
      <c r="AY429">
        <v>0</v>
      </c>
      <c r="AZ429">
        <v>0.5</v>
      </c>
      <c r="BA429">
        <v>4.75</v>
      </c>
      <c r="BC429">
        <v>0</v>
      </c>
      <c r="BD429">
        <v>9.5</v>
      </c>
      <c r="BI429" t="s">
        <v>112</v>
      </c>
      <c r="BJ429" t="s">
        <v>111</v>
      </c>
      <c r="BK429" t="s">
        <v>125</v>
      </c>
      <c r="BL429" t="str">
        <f>"https://www.hvlgroup.com/Products/Specs/"&amp;"H193301-PN"</f>
        <v>https://www.hvlgroup.com/Products/Specs/H193301-PN</v>
      </c>
      <c r="BM429" t="s">
        <v>1054</v>
      </c>
      <c r="BN429" t="str">
        <f>"https://www.hvlgroup.com/Product/"&amp;"H193301-PN"</f>
        <v>https://www.hvlgroup.com/Product/H193301-PN</v>
      </c>
      <c r="BO429" t="s">
        <v>104</v>
      </c>
      <c r="BP429" t="s">
        <v>104</v>
      </c>
      <c r="BQ429" t="s">
        <v>1055</v>
      </c>
      <c r="BR429" t="s">
        <v>116</v>
      </c>
      <c r="BS429" t="s">
        <v>1056</v>
      </c>
      <c r="BT429">
        <v>5.75</v>
      </c>
      <c r="BV429" s="1">
        <v>43101</v>
      </c>
      <c r="BW429">
        <v>0</v>
      </c>
      <c r="BX429">
        <v>0</v>
      </c>
      <c r="BY429" t="s">
        <v>104</v>
      </c>
      <c r="BZ429">
        <v>0</v>
      </c>
      <c r="CA429">
        <v>0</v>
      </c>
      <c r="CB429">
        <v>0</v>
      </c>
      <c r="CC429">
        <v>0</v>
      </c>
      <c r="CD429">
        <v>1</v>
      </c>
      <c r="CE429">
        <v>130</v>
      </c>
      <c r="CF429" t="s">
        <v>90</v>
      </c>
      <c r="CI429" t="s">
        <v>111</v>
      </c>
      <c r="CJ429" t="s">
        <v>118</v>
      </c>
      <c r="CK429" t="s">
        <v>111</v>
      </c>
      <c r="CL429" t="s">
        <v>119</v>
      </c>
      <c r="CM429" t="s">
        <v>104</v>
      </c>
    </row>
    <row r="430" spans="1:91" x14ac:dyDescent="0.25">
      <c r="A430" t="s">
        <v>89</v>
      </c>
      <c r="B430" t="s">
        <v>90</v>
      </c>
      <c r="C430" t="s">
        <v>1059</v>
      </c>
      <c r="D430" t="s">
        <v>1060</v>
      </c>
      <c r="E430" s="4">
        <v>806134846794</v>
      </c>
      <c r="F430" t="s">
        <v>333</v>
      </c>
      <c r="G430" s="4">
        <v>127</v>
      </c>
      <c r="H430" s="4">
        <v>254</v>
      </c>
      <c r="I430" t="s">
        <v>1061</v>
      </c>
      <c r="J430" t="s">
        <v>1052</v>
      </c>
      <c r="K430" t="s">
        <v>96</v>
      </c>
      <c r="L430" t="s">
        <v>97</v>
      </c>
      <c r="M430" t="s">
        <v>98</v>
      </c>
      <c r="N430" t="s">
        <v>99</v>
      </c>
      <c r="O430" t="s">
        <v>100</v>
      </c>
      <c r="P430" t="s">
        <v>1033</v>
      </c>
      <c r="Q430" t="s">
        <v>102</v>
      </c>
      <c r="R430">
        <v>0</v>
      </c>
      <c r="S430">
        <v>15</v>
      </c>
      <c r="T430">
        <v>10.5</v>
      </c>
      <c r="U430">
        <v>0</v>
      </c>
      <c r="V430">
        <v>0</v>
      </c>
      <c r="W430">
        <v>0</v>
      </c>
      <c r="X430">
        <v>7</v>
      </c>
      <c r="Y430">
        <v>4</v>
      </c>
      <c r="Z430">
        <v>2</v>
      </c>
      <c r="AA430">
        <v>60</v>
      </c>
      <c r="AB430" t="s">
        <v>103</v>
      </c>
      <c r="AD430" t="s">
        <v>103</v>
      </c>
      <c r="AE430" t="s">
        <v>103</v>
      </c>
      <c r="AF430" t="s">
        <v>104</v>
      </c>
      <c r="AG430" t="s">
        <v>105</v>
      </c>
      <c r="AH430">
        <v>17</v>
      </c>
      <c r="AI430">
        <v>17</v>
      </c>
      <c r="AJ430">
        <v>10</v>
      </c>
      <c r="AK430">
        <v>6</v>
      </c>
      <c r="AL430">
        <v>0</v>
      </c>
      <c r="AM430">
        <v>0</v>
      </c>
      <c r="AN430">
        <v>0</v>
      </c>
      <c r="AO430">
        <v>0</v>
      </c>
      <c r="AP430" t="s">
        <v>106</v>
      </c>
      <c r="AQ430" t="s">
        <v>107</v>
      </c>
      <c r="AR430" t="s">
        <v>108</v>
      </c>
      <c r="AS430" t="s">
        <v>109</v>
      </c>
      <c r="AT430" t="s">
        <v>110</v>
      </c>
      <c r="AU430" t="s">
        <v>111</v>
      </c>
      <c r="AV430" t="s">
        <v>112</v>
      </c>
      <c r="AW430" t="s">
        <v>112</v>
      </c>
      <c r="AX430" t="s">
        <v>104</v>
      </c>
      <c r="AY430">
        <v>0</v>
      </c>
      <c r="AZ430">
        <v>0.5</v>
      </c>
      <c r="BA430">
        <v>4.75</v>
      </c>
      <c r="BC430">
        <v>0</v>
      </c>
      <c r="BD430">
        <v>11</v>
      </c>
      <c r="BI430" t="s">
        <v>112</v>
      </c>
      <c r="BJ430" t="s">
        <v>111</v>
      </c>
      <c r="BK430" t="s">
        <v>113</v>
      </c>
      <c r="BL430" t="str">
        <f>"https://www.hvlgroup.com/Products/Specs/"&amp;"H193302-AGB"</f>
        <v>https://www.hvlgroup.com/Products/Specs/H193302-AGB</v>
      </c>
      <c r="BM430" t="s">
        <v>1054</v>
      </c>
      <c r="BN430" t="str">
        <f>"https://www.hvlgroup.com/Product/"&amp;"H193302-AGB"</f>
        <v>https://www.hvlgroup.com/Product/H193302-AGB</v>
      </c>
      <c r="BO430" t="s">
        <v>104</v>
      </c>
      <c r="BP430" t="s">
        <v>104</v>
      </c>
      <c r="BQ430" t="s">
        <v>1055</v>
      </c>
      <c r="BR430" t="s">
        <v>116</v>
      </c>
      <c r="BS430" t="s">
        <v>1056</v>
      </c>
      <c r="BT430">
        <v>5.75</v>
      </c>
      <c r="BV430" s="1">
        <v>43101</v>
      </c>
      <c r="BW430">
        <v>0</v>
      </c>
      <c r="BX430">
        <v>0</v>
      </c>
      <c r="BY430" t="s">
        <v>104</v>
      </c>
      <c r="BZ430">
        <v>0</v>
      </c>
      <c r="CA430">
        <v>0</v>
      </c>
      <c r="CB430">
        <v>0</v>
      </c>
      <c r="CC430">
        <v>0</v>
      </c>
      <c r="CD430">
        <v>1</v>
      </c>
      <c r="CE430">
        <v>130</v>
      </c>
      <c r="CF430" t="s">
        <v>90</v>
      </c>
      <c r="CI430" t="s">
        <v>111</v>
      </c>
      <c r="CJ430" t="s">
        <v>118</v>
      </c>
      <c r="CK430" t="s">
        <v>111</v>
      </c>
      <c r="CL430" t="s">
        <v>119</v>
      </c>
      <c r="CM430" t="s">
        <v>104</v>
      </c>
    </row>
    <row r="431" spans="1:91" x14ac:dyDescent="0.25">
      <c r="A431" t="s">
        <v>89</v>
      </c>
      <c r="B431" t="s">
        <v>90</v>
      </c>
      <c r="C431" t="s">
        <v>1062</v>
      </c>
      <c r="D431" t="s">
        <v>1060</v>
      </c>
      <c r="E431" s="4">
        <v>806134846800</v>
      </c>
      <c r="F431" t="s">
        <v>333</v>
      </c>
      <c r="G431" s="4">
        <v>127</v>
      </c>
      <c r="H431" s="4">
        <v>254</v>
      </c>
      <c r="I431" t="s">
        <v>1061</v>
      </c>
      <c r="J431" t="s">
        <v>1052</v>
      </c>
      <c r="K431" t="s">
        <v>96</v>
      </c>
      <c r="L431" t="s">
        <v>97</v>
      </c>
      <c r="M431" t="s">
        <v>98</v>
      </c>
      <c r="N431" t="s">
        <v>121</v>
      </c>
      <c r="O431" t="s">
        <v>100</v>
      </c>
      <c r="P431" t="s">
        <v>551</v>
      </c>
      <c r="Q431" t="s">
        <v>102</v>
      </c>
      <c r="R431">
        <v>0</v>
      </c>
      <c r="S431">
        <v>15</v>
      </c>
      <c r="T431">
        <v>10.5</v>
      </c>
      <c r="U431">
        <v>0</v>
      </c>
      <c r="V431">
        <v>0</v>
      </c>
      <c r="W431">
        <v>0</v>
      </c>
      <c r="X431">
        <v>7</v>
      </c>
      <c r="Y431">
        <v>4</v>
      </c>
      <c r="Z431">
        <v>2</v>
      </c>
      <c r="AA431">
        <v>60</v>
      </c>
      <c r="AB431" t="s">
        <v>103</v>
      </c>
      <c r="AD431" t="s">
        <v>103</v>
      </c>
      <c r="AE431" t="s">
        <v>103</v>
      </c>
      <c r="AF431" t="s">
        <v>104</v>
      </c>
      <c r="AG431" t="s">
        <v>105</v>
      </c>
      <c r="AH431">
        <v>17</v>
      </c>
      <c r="AI431">
        <v>17</v>
      </c>
      <c r="AJ431">
        <v>10</v>
      </c>
      <c r="AK431">
        <v>6</v>
      </c>
      <c r="AL431">
        <v>0</v>
      </c>
      <c r="AM431">
        <v>0</v>
      </c>
      <c r="AN431">
        <v>0</v>
      </c>
      <c r="AO431">
        <v>0</v>
      </c>
      <c r="AP431" t="s">
        <v>106</v>
      </c>
      <c r="AQ431" t="s">
        <v>107</v>
      </c>
      <c r="AR431" t="s">
        <v>108</v>
      </c>
      <c r="AS431" t="s">
        <v>109</v>
      </c>
      <c r="AT431" t="s">
        <v>110</v>
      </c>
      <c r="AU431" t="s">
        <v>111</v>
      </c>
      <c r="AV431" t="s">
        <v>112</v>
      </c>
      <c r="AW431" t="s">
        <v>112</v>
      </c>
      <c r="AX431" t="s">
        <v>104</v>
      </c>
      <c r="AY431">
        <v>0</v>
      </c>
      <c r="AZ431">
        <v>0.5</v>
      </c>
      <c r="BA431">
        <v>4.75</v>
      </c>
      <c r="BC431">
        <v>0</v>
      </c>
      <c r="BD431">
        <v>11</v>
      </c>
      <c r="BI431" t="s">
        <v>112</v>
      </c>
      <c r="BJ431" t="s">
        <v>111</v>
      </c>
      <c r="BK431" t="s">
        <v>122</v>
      </c>
      <c r="BL431" t="str">
        <f>"https://www.hvlgroup.com/Products/Specs/"&amp;"H193302-OB"</f>
        <v>https://www.hvlgroup.com/Products/Specs/H193302-OB</v>
      </c>
      <c r="BM431" t="s">
        <v>1054</v>
      </c>
      <c r="BN431" t="str">
        <f>"https://www.hvlgroup.com/Product/"&amp;"H193302-OB"</f>
        <v>https://www.hvlgroup.com/Product/H193302-OB</v>
      </c>
      <c r="BO431" t="s">
        <v>104</v>
      </c>
      <c r="BP431" t="s">
        <v>104</v>
      </c>
      <c r="BQ431" t="s">
        <v>1055</v>
      </c>
      <c r="BR431" t="s">
        <v>116</v>
      </c>
      <c r="BS431" t="s">
        <v>1056</v>
      </c>
      <c r="BT431">
        <v>5.75</v>
      </c>
      <c r="BV431" s="1">
        <v>43101</v>
      </c>
      <c r="BW431">
        <v>0</v>
      </c>
      <c r="BX431">
        <v>0</v>
      </c>
      <c r="BY431" t="s">
        <v>104</v>
      </c>
      <c r="BZ431">
        <v>0</v>
      </c>
      <c r="CA431">
        <v>0</v>
      </c>
      <c r="CB431">
        <v>0</v>
      </c>
      <c r="CC431">
        <v>0</v>
      </c>
      <c r="CD431">
        <v>1</v>
      </c>
      <c r="CE431">
        <v>130</v>
      </c>
      <c r="CF431" t="s">
        <v>90</v>
      </c>
      <c r="CI431" t="s">
        <v>111</v>
      </c>
      <c r="CJ431" t="s">
        <v>118</v>
      </c>
      <c r="CK431" t="s">
        <v>111</v>
      </c>
      <c r="CL431" t="s">
        <v>119</v>
      </c>
      <c r="CM431" t="s">
        <v>104</v>
      </c>
    </row>
    <row r="432" spans="1:91" x14ac:dyDescent="0.25">
      <c r="A432" t="s">
        <v>89</v>
      </c>
      <c r="B432" t="s">
        <v>90</v>
      </c>
      <c r="C432" t="s">
        <v>1063</v>
      </c>
      <c r="D432" t="s">
        <v>1060</v>
      </c>
      <c r="E432" s="4">
        <v>806134846817</v>
      </c>
      <c r="F432" t="s">
        <v>333</v>
      </c>
      <c r="G432" s="4">
        <v>127</v>
      </c>
      <c r="H432" s="4">
        <v>254</v>
      </c>
      <c r="I432" t="s">
        <v>325</v>
      </c>
      <c r="J432" t="s">
        <v>1052</v>
      </c>
      <c r="K432" t="s">
        <v>96</v>
      </c>
      <c r="L432" t="s">
        <v>97</v>
      </c>
      <c r="M432" t="s">
        <v>98</v>
      </c>
      <c r="N432" t="s">
        <v>124</v>
      </c>
      <c r="O432" t="s">
        <v>100</v>
      </c>
      <c r="P432" t="s">
        <v>551</v>
      </c>
      <c r="Q432" t="s">
        <v>102</v>
      </c>
      <c r="R432">
        <v>0</v>
      </c>
      <c r="S432">
        <v>15</v>
      </c>
      <c r="T432">
        <v>10.5</v>
      </c>
      <c r="U432">
        <v>0</v>
      </c>
      <c r="V432">
        <v>0</v>
      </c>
      <c r="W432">
        <v>0</v>
      </c>
      <c r="X432">
        <v>7</v>
      </c>
      <c r="Y432">
        <v>4</v>
      </c>
      <c r="Z432">
        <v>2</v>
      </c>
      <c r="AA432">
        <v>60</v>
      </c>
      <c r="AB432" t="s">
        <v>103</v>
      </c>
      <c r="AD432" t="s">
        <v>103</v>
      </c>
      <c r="AE432" t="s">
        <v>103</v>
      </c>
      <c r="AF432" t="s">
        <v>104</v>
      </c>
      <c r="AG432" t="s">
        <v>105</v>
      </c>
      <c r="AH432">
        <v>17</v>
      </c>
      <c r="AI432">
        <v>17</v>
      </c>
      <c r="AJ432">
        <v>10</v>
      </c>
      <c r="AK432">
        <v>6</v>
      </c>
      <c r="AL432">
        <v>0</v>
      </c>
      <c r="AM432">
        <v>0</v>
      </c>
      <c r="AN432">
        <v>0</v>
      </c>
      <c r="AO432">
        <v>0</v>
      </c>
      <c r="AP432" t="s">
        <v>106</v>
      </c>
      <c r="AQ432" t="s">
        <v>107</v>
      </c>
      <c r="AR432" t="s">
        <v>108</v>
      </c>
      <c r="AS432" t="s">
        <v>109</v>
      </c>
      <c r="AT432" t="s">
        <v>110</v>
      </c>
      <c r="AU432" t="s">
        <v>111</v>
      </c>
      <c r="AV432" t="s">
        <v>112</v>
      </c>
      <c r="AW432" t="s">
        <v>112</v>
      </c>
      <c r="AX432" t="s">
        <v>104</v>
      </c>
      <c r="AY432">
        <v>0</v>
      </c>
      <c r="AZ432">
        <v>0.5</v>
      </c>
      <c r="BA432">
        <v>4.75</v>
      </c>
      <c r="BC432">
        <v>0</v>
      </c>
      <c r="BD432">
        <v>11</v>
      </c>
      <c r="BI432" t="s">
        <v>112</v>
      </c>
      <c r="BJ432" t="s">
        <v>111</v>
      </c>
      <c r="BK432" t="s">
        <v>125</v>
      </c>
      <c r="BL432" t="str">
        <f>"https://www.hvlgroup.com/Products/Specs/"&amp;"H193302-PN"</f>
        <v>https://www.hvlgroup.com/Products/Specs/H193302-PN</v>
      </c>
      <c r="BM432" t="s">
        <v>1054</v>
      </c>
      <c r="BN432" t="str">
        <f>"https://www.hvlgroup.com/Product/"&amp;"H193302-PN"</f>
        <v>https://www.hvlgroup.com/Product/H193302-PN</v>
      </c>
      <c r="BO432" t="s">
        <v>104</v>
      </c>
      <c r="BP432" t="s">
        <v>104</v>
      </c>
      <c r="BQ432" t="s">
        <v>1055</v>
      </c>
      <c r="BR432" t="s">
        <v>116</v>
      </c>
      <c r="BS432" t="s">
        <v>1056</v>
      </c>
      <c r="BT432">
        <v>5.75</v>
      </c>
      <c r="BV432" s="1">
        <v>43101</v>
      </c>
      <c r="BW432">
        <v>0</v>
      </c>
      <c r="BX432">
        <v>0</v>
      </c>
      <c r="BY432" t="s">
        <v>104</v>
      </c>
      <c r="BZ432">
        <v>0</v>
      </c>
      <c r="CA432">
        <v>0</v>
      </c>
      <c r="CB432">
        <v>0</v>
      </c>
      <c r="CC432">
        <v>0</v>
      </c>
      <c r="CD432">
        <v>1</v>
      </c>
      <c r="CE432">
        <v>130</v>
      </c>
      <c r="CF432" t="s">
        <v>90</v>
      </c>
      <c r="CI432" t="s">
        <v>111</v>
      </c>
      <c r="CJ432" t="s">
        <v>118</v>
      </c>
      <c r="CK432" t="s">
        <v>111</v>
      </c>
      <c r="CL432" t="s">
        <v>119</v>
      </c>
      <c r="CM432" t="s">
        <v>104</v>
      </c>
    </row>
    <row r="433" spans="1:91" x14ac:dyDescent="0.25">
      <c r="A433" t="s">
        <v>89</v>
      </c>
      <c r="B433" t="s">
        <v>90</v>
      </c>
      <c r="C433" t="s">
        <v>1064</v>
      </c>
      <c r="D433" t="s">
        <v>1065</v>
      </c>
      <c r="E433" s="4">
        <v>806134846824</v>
      </c>
      <c r="F433" t="s">
        <v>337</v>
      </c>
      <c r="G433" s="4">
        <v>173</v>
      </c>
      <c r="H433" s="4">
        <v>346</v>
      </c>
      <c r="I433" t="s">
        <v>1061</v>
      </c>
      <c r="J433" t="s">
        <v>1052</v>
      </c>
      <c r="K433" t="s">
        <v>96</v>
      </c>
      <c r="L433" t="s">
        <v>97</v>
      </c>
      <c r="M433" t="s">
        <v>98</v>
      </c>
      <c r="N433" t="s">
        <v>99</v>
      </c>
      <c r="O433" t="s">
        <v>100</v>
      </c>
      <c r="P433" t="s">
        <v>551</v>
      </c>
      <c r="Q433" t="s">
        <v>102</v>
      </c>
      <c r="R433">
        <v>0</v>
      </c>
      <c r="S433">
        <v>23.25</v>
      </c>
      <c r="T433">
        <v>10.5</v>
      </c>
      <c r="U433">
        <v>0</v>
      </c>
      <c r="V433">
        <v>0</v>
      </c>
      <c r="W433">
        <v>0</v>
      </c>
      <c r="X433">
        <v>7</v>
      </c>
      <c r="Y433">
        <v>5</v>
      </c>
      <c r="Z433">
        <v>3</v>
      </c>
      <c r="AA433">
        <v>60</v>
      </c>
      <c r="AB433" t="s">
        <v>103</v>
      </c>
      <c r="AD433" t="s">
        <v>103</v>
      </c>
      <c r="AE433" t="s">
        <v>103</v>
      </c>
      <c r="AF433" t="s">
        <v>104</v>
      </c>
      <c r="AG433" t="s">
        <v>105</v>
      </c>
      <c r="AH433">
        <v>26</v>
      </c>
      <c r="AI433">
        <v>10</v>
      </c>
      <c r="AJ433">
        <v>18</v>
      </c>
      <c r="AK433">
        <v>8</v>
      </c>
      <c r="AL433">
        <v>0</v>
      </c>
      <c r="AM433">
        <v>0</v>
      </c>
      <c r="AN433">
        <v>0</v>
      </c>
      <c r="AO433">
        <v>0</v>
      </c>
      <c r="AP433" t="s">
        <v>106</v>
      </c>
      <c r="AQ433" t="s">
        <v>107</v>
      </c>
      <c r="AR433" t="s">
        <v>108</v>
      </c>
      <c r="AS433" t="s">
        <v>109</v>
      </c>
      <c r="AT433" t="s">
        <v>110</v>
      </c>
      <c r="AU433" t="s">
        <v>111</v>
      </c>
      <c r="AV433" t="s">
        <v>112</v>
      </c>
      <c r="AW433" t="s">
        <v>112</v>
      </c>
      <c r="AX433" t="s">
        <v>104</v>
      </c>
      <c r="AY433">
        <v>0</v>
      </c>
      <c r="AZ433">
        <v>0.5</v>
      </c>
      <c r="BA433">
        <v>4.75</v>
      </c>
      <c r="BC433">
        <v>0</v>
      </c>
      <c r="BD433">
        <v>10</v>
      </c>
      <c r="BI433" t="s">
        <v>112</v>
      </c>
      <c r="BJ433" t="s">
        <v>111</v>
      </c>
      <c r="BK433" t="s">
        <v>113</v>
      </c>
      <c r="BL433" t="str">
        <f>"https://www.hvlgroup.com/Products/Specs/"&amp;"H193303-AGB"</f>
        <v>https://www.hvlgroup.com/Products/Specs/H193303-AGB</v>
      </c>
      <c r="BM433" t="s">
        <v>1054</v>
      </c>
      <c r="BN433" t="str">
        <f>"https://www.hvlgroup.com/Product/"&amp;"H193303-AGB"</f>
        <v>https://www.hvlgroup.com/Product/H193303-AGB</v>
      </c>
      <c r="BO433" t="s">
        <v>104</v>
      </c>
      <c r="BP433" t="s">
        <v>104</v>
      </c>
      <c r="BQ433" t="s">
        <v>1055</v>
      </c>
      <c r="BR433" t="s">
        <v>116</v>
      </c>
      <c r="BS433" t="s">
        <v>1056</v>
      </c>
      <c r="BT433">
        <v>5.75</v>
      </c>
      <c r="BV433" s="1">
        <v>43101</v>
      </c>
      <c r="BW433">
        <v>0</v>
      </c>
      <c r="BX433">
        <v>0</v>
      </c>
      <c r="BY433" t="s">
        <v>104</v>
      </c>
      <c r="BZ433">
        <v>0</v>
      </c>
      <c r="CA433">
        <v>0</v>
      </c>
      <c r="CB433">
        <v>0</v>
      </c>
      <c r="CC433">
        <v>0</v>
      </c>
      <c r="CD433">
        <v>1</v>
      </c>
      <c r="CE433">
        <v>130</v>
      </c>
      <c r="CF433" t="s">
        <v>90</v>
      </c>
      <c r="CI433" t="s">
        <v>111</v>
      </c>
      <c r="CJ433" t="s">
        <v>118</v>
      </c>
      <c r="CK433" t="s">
        <v>111</v>
      </c>
      <c r="CL433" t="s">
        <v>119</v>
      </c>
      <c r="CM433" t="s">
        <v>104</v>
      </c>
    </row>
    <row r="434" spans="1:91" x14ac:dyDescent="0.25">
      <c r="A434" t="s">
        <v>89</v>
      </c>
      <c r="B434" t="s">
        <v>90</v>
      </c>
      <c r="C434" t="s">
        <v>1066</v>
      </c>
      <c r="D434" t="s">
        <v>1065</v>
      </c>
      <c r="E434" s="4">
        <v>806134846831</v>
      </c>
      <c r="F434" t="s">
        <v>337</v>
      </c>
      <c r="G434" s="4">
        <v>173</v>
      </c>
      <c r="H434" s="4">
        <v>346</v>
      </c>
      <c r="I434" t="s">
        <v>1061</v>
      </c>
      <c r="J434" t="s">
        <v>1052</v>
      </c>
      <c r="K434" t="s">
        <v>96</v>
      </c>
      <c r="L434" t="s">
        <v>97</v>
      </c>
      <c r="M434" t="s">
        <v>98</v>
      </c>
      <c r="N434" t="s">
        <v>121</v>
      </c>
      <c r="O434" t="s">
        <v>100</v>
      </c>
      <c r="P434" t="s">
        <v>551</v>
      </c>
      <c r="Q434" t="s">
        <v>102</v>
      </c>
      <c r="R434">
        <v>0</v>
      </c>
      <c r="S434">
        <v>23.25</v>
      </c>
      <c r="T434">
        <v>10.5</v>
      </c>
      <c r="U434">
        <v>0</v>
      </c>
      <c r="V434">
        <v>0</v>
      </c>
      <c r="W434">
        <v>0</v>
      </c>
      <c r="X434">
        <v>7</v>
      </c>
      <c r="Y434">
        <v>5</v>
      </c>
      <c r="Z434">
        <v>3</v>
      </c>
      <c r="AA434">
        <v>60</v>
      </c>
      <c r="AB434" t="s">
        <v>103</v>
      </c>
      <c r="AD434" t="s">
        <v>103</v>
      </c>
      <c r="AE434" t="s">
        <v>103</v>
      </c>
      <c r="AF434" t="s">
        <v>104</v>
      </c>
      <c r="AG434" t="s">
        <v>105</v>
      </c>
      <c r="AH434">
        <v>26</v>
      </c>
      <c r="AI434">
        <v>10</v>
      </c>
      <c r="AJ434">
        <v>18</v>
      </c>
      <c r="AK434">
        <v>8</v>
      </c>
      <c r="AL434">
        <v>0</v>
      </c>
      <c r="AM434">
        <v>0</v>
      </c>
      <c r="AN434">
        <v>0</v>
      </c>
      <c r="AO434">
        <v>0</v>
      </c>
      <c r="AP434" t="s">
        <v>106</v>
      </c>
      <c r="AQ434" t="s">
        <v>107</v>
      </c>
      <c r="AR434" t="s">
        <v>108</v>
      </c>
      <c r="AS434" t="s">
        <v>109</v>
      </c>
      <c r="AT434" t="s">
        <v>110</v>
      </c>
      <c r="AU434" t="s">
        <v>111</v>
      </c>
      <c r="AV434" t="s">
        <v>112</v>
      </c>
      <c r="AW434" t="s">
        <v>112</v>
      </c>
      <c r="AX434" t="s">
        <v>104</v>
      </c>
      <c r="AY434">
        <v>0</v>
      </c>
      <c r="AZ434">
        <v>0.5</v>
      </c>
      <c r="BA434">
        <v>4.75</v>
      </c>
      <c r="BC434">
        <v>0</v>
      </c>
      <c r="BD434">
        <v>10</v>
      </c>
      <c r="BI434" t="s">
        <v>112</v>
      </c>
      <c r="BJ434" t="s">
        <v>111</v>
      </c>
      <c r="BK434" t="s">
        <v>122</v>
      </c>
      <c r="BL434" t="str">
        <f>"https://www.hvlgroup.com/Products/Specs/"&amp;"H193303-OB"</f>
        <v>https://www.hvlgroup.com/Products/Specs/H193303-OB</v>
      </c>
      <c r="BM434" t="s">
        <v>1054</v>
      </c>
      <c r="BN434" t="str">
        <f>"https://www.hvlgroup.com/Product/"&amp;"H193303-OB"</f>
        <v>https://www.hvlgroup.com/Product/H193303-OB</v>
      </c>
      <c r="BO434" t="s">
        <v>104</v>
      </c>
      <c r="BP434" t="s">
        <v>104</v>
      </c>
      <c r="BQ434" t="s">
        <v>1055</v>
      </c>
      <c r="BR434" t="s">
        <v>116</v>
      </c>
      <c r="BS434" t="s">
        <v>1056</v>
      </c>
      <c r="BT434">
        <v>5.75</v>
      </c>
      <c r="BV434" s="1">
        <v>43101</v>
      </c>
      <c r="BW434">
        <v>0</v>
      </c>
      <c r="BX434">
        <v>0</v>
      </c>
      <c r="BY434" t="s">
        <v>104</v>
      </c>
      <c r="BZ434">
        <v>0</v>
      </c>
      <c r="CA434">
        <v>0</v>
      </c>
      <c r="CB434">
        <v>0</v>
      </c>
      <c r="CC434">
        <v>0</v>
      </c>
      <c r="CD434">
        <v>1</v>
      </c>
      <c r="CE434">
        <v>130</v>
      </c>
      <c r="CF434" t="s">
        <v>90</v>
      </c>
      <c r="CI434" t="s">
        <v>111</v>
      </c>
      <c r="CJ434" t="s">
        <v>118</v>
      </c>
      <c r="CK434" t="s">
        <v>111</v>
      </c>
      <c r="CL434" t="s">
        <v>119</v>
      </c>
      <c r="CM434" t="s">
        <v>104</v>
      </c>
    </row>
    <row r="435" spans="1:91" x14ac:dyDescent="0.25">
      <c r="A435" t="s">
        <v>89</v>
      </c>
      <c r="B435" t="s">
        <v>90</v>
      </c>
      <c r="C435" t="s">
        <v>1067</v>
      </c>
      <c r="D435" t="s">
        <v>1065</v>
      </c>
      <c r="E435" s="4">
        <v>806134846848</v>
      </c>
      <c r="F435" t="s">
        <v>337</v>
      </c>
      <c r="G435" s="4">
        <v>173</v>
      </c>
      <c r="H435" s="4">
        <v>346</v>
      </c>
      <c r="I435" t="s">
        <v>325</v>
      </c>
      <c r="J435" t="s">
        <v>1052</v>
      </c>
      <c r="K435" t="s">
        <v>96</v>
      </c>
      <c r="L435" t="s">
        <v>97</v>
      </c>
      <c r="M435" t="s">
        <v>98</v>
      </c>
      <c r="N435" t="s">
        <v>124</v>
      </c>
      <c r="O435" t="s">
        <v>100</v>
      </c>
      <c r="P435" t="s">
        <v>551</v>
      </c>
      <c r="Q435" t="s">
        <v>102</v>
      </c>
      <c r="R435">
        <v>0</v>
      </c>
      <c r="S435">
        <v>23.25</v>
      </c>
      <c r="T435">
        <v>10.5</v>
      </c>
      <c r="U435">
        <v>0</v>
      </c>
      <c r="V435">
        <v>0</v>
      </c>
      <c r="W435">
        <v>0</v>
      </c>
      <c r="X435">
        <v>7</v>
      </c>
      <c r="Y435">
        <v>5</v>
      </c>
      <c r="Z435">
        <v>3</v>
      </c>
      <c r="AA435">
        <v>60</v>
      </c>
      <c r="AB435" t="s">
        <v>103</v>
      </c>
      <c r="AD435" t="s">
        <v>103</v>
      </c>
      <c r="AE435" t="s">
        <v>103</v>
      </c>
      <c r="AF435" t="s">
        <v>104</v>
      </c>
      <c r="AG435" t="s">
        <v>105</v>
      </c>
      <c r="AH435">
        <v>26</v>
      </c>
      <c r="AI435">
        <v>10</v>
      </c>
      <c r="AJ435">
        <v>18</v>
      </c>
      <c r="AK435">
        <v>8</v>
      </c>
      <c r="AL435">
        <v>0</v>
      </c>
      <c r="AM435">
        <v>0</v>
      </c>
      <c r="AN435">
        <v>0</v>
      </c>
      <c r="AO435">
        <v>0</v>
      </c>
      <c r="AP435" t="s">
        <v>106</v>
      </c>
      <c r="AQ435" t="s">
        <v>107</v>
      </c>
      <c r="AR435" t="s">
        <v>108</v>
      </c>
      <c r="AS435" t="s">
        <v>109</v>
      </c>
      <c r="AT435" t="s">
        <v>110</v>
      </c>
      <c r="AU435" t="s">
        <v>111</v>
      </c>
      <c r="AV435" t="s">
        <v>112</v>
      </c>
      <c r="AW435" t="s">
        <v>112</v>
      </c>
      <c r="AX435" t="s">
        <v>104</v>
      </c>
      <c r="AY435">
        <v>0</v>
      </c>
      <c r="AZ435">
        <v>0.5</v>
      </c>
      <c r="BA435">
        <v>4.75</v>
      </c>
      <c r="BC435">
        <v>0</v>
      </c>
      <c r="BD435">
        <v>10</v>
      </c>
      <c r="BI435" t="s">
        <v>112</v>
      </c>
      <c r="BJ435" t="s">
        <v>111</v>
      </c>
      <c r="BK435" t="s">
        <v>125</v>
      </c>
      <c r="BL435" t="str">
        <f>"https://www.hvlgroup.com/Products/Specs/"&amp;"H193303-PN"</f>
        <v>https://www.hvlgroup.com/Products/Specs/H193303-PN</v>
      </c>
      <c r="BM435" t="s">
        <v>1054</v>
      </c>
      <c r="BN435" t="str">
        <f>"https://www.hvlgroup.com/Product/"&amp;"H193303-PN"</f>
        <v>https://www.hvlgroup.com/Product/H193303-PN</v>
      </c>
      <c r="BO435" t="s">
        <v>104</v>
      </c>
      <c r="BP435" t="s">
        <v>104</v>
      </c>
      <c r="BQ435" t="s">
        <v>1055</v>
      </c>
      <c r="BR435" t="s">
        <v>116</v>
      </c>
      <c r="BS435" t="s">
        <v>1056</v>
      </c>
      <c r="BT435">
        <v>5.75</v>
      </c>
      <c r="BV435" s="1">
        <v>43101</v>
      </c>
      <c r="BW435">
        <v>0</v>
      </c>
      <c r="BX435">
        <v>0</v>
      </c>
      <c r="BY435" t="s">
        <v>104</v>
      </c>
      <c r="BZ435">
        <v>0</v>
      </c>
      <c r="CA435">
        <v>0</v>
      </c>
      <c r="CB435">
        <v>0</v>
      </c>
      <c r="CC435">
        <v>0</v>
      </c>
      <c r="CD435">
        <v>1</v>
      </c>
      <c r="CE435">
        <v>130</v>
      </c>
      <c r="CF435" t="s">
        <v>90</v>
      </c>
      <c r="CI435" t="s">
        <v>111</v>
      </c>
      <c r="CJ435" t="s">
        <v>118</v>
      </c>
      <c r="CK435" t="s">
        <v>111</v>
      </c>
      <c r="CL435" t="s">
        <v>119</v>
      </c>
      <c r="CM435" t="s">
        <v>104</v>
      </c>
    </row>
    <row r="436" spans="1:91" x14ac:dyDescent="0.25">
      <c r="A436" t="s">
        <v>89</v>
      </c>
      <c r="B436" t="s">
        <v>90</v>
      </c>
      <c r="C436" t="s">
        <v>1068</v>
      </c>
      <c r="D436" t="s">
        <v>1069</v>
      </c>
      <c r="E436" s="4">
        <v>806134846855</v>
      </c>
      <c r="F436" t="s">
        <v>217</v>
      </c>
      <c r="G436" s="4">
        <v>173</v>
      </c>
      <c r="H436" s="4">
        <v>346</v>
      </c>
      <c r="I436" t="s">
        <v>1070</v>
      </c>
      <c r="J436" t="s">
        <v>1052</v>
      </c>
      <c r="K436" t="s">
        <v>96</v>
      </c>
      <c r="L436" t="s">
        <v>97</v>
      </c>
      <c r="M436" t="s">
        <v>98</v>
      </c>
      <c r="N436" t="s">
        <v>99</v>
      </c>
      <c r="O436" t="s">
        <v>100</v>
      </c>
      <c r="P436" t="s">
        <v>679</v>
      </c>
      <c r="Q436" t="s">
        <v>102</v>
      </c>
      <c r="R436">
        <v>0</v>
      </c>
      <c r="S436">
        <v>0</v>
      </c>
      <c r="T436">
        <v>7.75</v>
      </c>
      <c r="U436">
        <v>0</v>
      </c>
      <c r="V436">
        <v>0</v>
      </c>
      <c r="W436">
        <v>16.25</v>
      </c>
      <c r="X436">
        <v>0</v>
      </c>
      <c r="Y436">
        <v>7</v>
      </c>
      <c r="Z436">
        <v>3</v>
      </c>
      <c r="AA436">
        <v>60</v>
      </c>
      <c r="AB436" t="s">
        <v>103</v>
      </c>
      <c r="AD436" t="s">
        <v>103</v>
      </c>
      <c r="AE436" t="s">
        <v>103</v>
      </c>
      <c r="AF436" t="s">
        <v>104</v>
      </c>
      <c r="AG436" t="s">
        <v>105</v>
      </c>
      <c r="AH436">
        <v>16</v>
      </c>
      <c r="AI436">
        <v>16</v>
      </c>
      <c r="AJ436">
        <v>18</v>
      </c>
      <c r="AK436">
        <v>8</v>
      </c>
      <c r="AL436">
        <v>0</v>
      </c>
      <c r="AM436">
        <v>0</v>
      </c>
      <c r="AN436">
        <v>0</v>
      </c>
      <c r="AO436">
        <v>0</v>
      </c>
      <c r="AP436" t="s">
        <v>106</v>
      </c>
      <c r="AQ436" t="s">
        <v>107</v>
      </c>
      <c r="AR436" t="s">
        <v>108</v>
      </c>
      <c r="AS436" t="s">
        <v>109</v>
      </c>
      <c r="AT436" t="s">
        <v>110</v>
      </c>
      <c r="AU436" t="s">
        <v>104</v>
      </c>
      <c r="AX436" t="s">
        <v>104</v>
      </c>
      <c r="AY436">
        <v>0</v>
      </c>
      <c r="AZ436">
        <v>0.5</v>
      </c>
      <c r="BA436">
        <v>4.75</v>
      </c>
      <c r="BC436">
        <v>0</v>
      </c>
      <c r="BD436">
        <v>8.5</v>
      </c>
      <c r="BI436" t="s">
        <v>112</v>
      </c>
      <c r="BJ436" t="s">
        <v>111</v>
      </c>
      <c r="BK436" t="s">
        <v>113</v>
      </c>
      <c r="BL436" t="str">
        <f>"https://www.hvlgroup.com/Products/Specs/"&amp;"H193603-AGB"</f>
        <v>https://www.hvlgroup.com/Products/Specs/H193603-AGB</v>
      </c>
      <c r="BM436" t="s">
        <v>1071</v>
      </c>
      <c r="BN436" t="str">
        <f>"https://www.hvlgroup.com/Product/"&amp;"H193603-AGB"</f>
        <v>https://www.hvlgroup.com/Product/H193603-AGB</v>
      </c>
      <c r="BO436" t="s">
        <v>104</v>
      </c>
      <c r="BP436" t="s">
        <v>104</v>
      </c>
      <c r="BQ436" t="s">
        <v>1055</v>
      </c>
      <c r="BR436" t="s">
        <v>116</v>
      </c>
      <c r="BS436" t="s">
        <v>1072</v>
      </c>
      <c r="BT436">
        <v>5.25</v>
      </c>
      <c r="BV436" s="1">
        <v>43101</v>
      </c>
      <c r="BW436">
        <v>0</v>
      </c>
      <c r="BX436">
        <v>0</v>
      </c>
      <c r="BY436" t="s">
        <v>104</v>
      </c>
      <c r="BZ436">
        <v>0</v>
      </c>
      <c r="CA436">
        <v>0</v>
      </c>
      <c r="CB436">
        <v>0</v>
      </c>
      <c r="CC436">
        <v>0</v>
      </c>
      <c r="CD436">
        <v>1</v>
      </c>
      <c r="CE436">
        <v>139</v>
      </c>
      <c r="CF436" t="s">
        <v>90</v>
      </c>
      <c r="CI436" t="s">
        <v>111</v>
      </c>
      <c r="CJ436" t="s">
        <v>118</v>
      </c>
      <c r="CK436" t="s">
        <v>111</v>
      </c>
      <c r="CL436" t="s">
        <v>119</v>
      </c>
      <c r="CM436" t="s">
        <v>104</v>
      </c>
    </row>
    <row r="437" spans="1:91" x14ac:dyDescent="0.25">
      <c r="A437" t="s">
        <v>89</v>
      </c>
      <c r="B437" t="s">
        <v>90</v>
      </c>
      <c r="C437" t="s">
        <v>1073</v>
      </c>
      <c r="D437" t="s">
        <v>1069</v>
      </c>
      <c r="E437" s="4">
        <v>806134846862</v>
      </c>
      <c r="F437" t="s">
        <v>217</v>
      </c>
      <c r="G437" s="4">
        <v>173</v>
      </c>
      <c r="H437" s="4">
        <v>346</v>
      </c>
      <c r="I437" t="s">
        <v>1070</v>
      </c>
      <c r="J437" t="s">
        <v>1052</v>
      </c>
      <c r="K437" t="s">
        <v>96</v>
      </c>
      <c r="L437" t="s">
        <v>97</v>
      </c>
      <c r="M437" t="s">
        <v>98</v>
      </c>
      <c r="N437" t="s">
        <v>121</v>
      </c>
      <c r="O437" t="s">
        <v>100</v>
      </c>
      <c r="P437" t="s">
        <v>679</v>
      </c>
      <c r="Q437" t="s">
        <v>102</v>
      </c>
      <c r="R437">
        <v>0</v>
      </c>
      <c r="S437">
        <v>0</v>
      </c>
      <c r="T437">
        <v>7.75</v>
      </c>
      <c r="U437">
        <v>0</v>
      </c>
      <c r="V437">
        <v>0</v>
      </c>
      <c r="W437">
        <v>16.25</v>
      </c>
      <c r="X437">
        <v>0</v>
      </c>
      <c r="Y437">
        <v>7</v>
      </c>
      <c r="Z437">
        <v>3</v>
      </c>
      <c r="AA437">
        <v>60</v>
      </c>
      <c r="AB437" t="s">
        <v>103</v>
      </c>
      <c r="AD437" t="s">
        <v>103</v>
      </c>
      <c r="AE437" t="s">
        <v>103</v>
      </c>
      <c r="AF437" t="s">
        <v>104</v>
      </c>
      <c r="AG437" t="s">
        <v>105</v>
      </c>
      <c r="AH437">
        <v>16</v>
      </c>
      <c r="AI437">
        <v>16</v>
      </c>
      <c r="AJ437">
        <v>18</v>
      </c>
      <c r="AK437">
        <v>8</v>
      </c>
      <c r="AL437">
        <v>0</v>
      </c>
      <c r="AM437">
        <v>0</v>
      </c>
      <c r="AN437">
        <v>0</v>
      </c>
      <c r="AO437">
        <v>0</v>
      </c>
      <c r="AP437" t="s">
        <v>106</v>
      </c>
      <c r="AQ437" t="s">
        <v>107</v>
      </c>
      <c r="AR437" t="s">
        <v>108</v>
      </c>
      <c r="AS437" t="s">
        <v>109</v>
      </c>
      <c r="AT437" t="s">
        <v>110</v>
      </c>
      <c r="AU437" t="s">
        <v>104</v>
      </c>
      <c r="AX437" t="s">
        <v>104</v>
      </c>
      <c r="AY437">
        <v>0</v>
      </c>
      <c r="AZ437">
        <v>0.5</v>
      </c>
      <c r="BA437">
        <v>4.75</v>
      </c>
      <c r="BC437">
        <v>0</v>
      </c>
      <c r="BD437">
        <v>8.5</v>
      </c>
      <c r="BI437" t="s">
        <v>112</v>
      </c>
      <c r="BJ437" t="s">
        <v>111</v>
      </c>
      <c r="BK437" t="s">
        <v>122</v>
      </c>
      <c r="BL437" t="str">
        <f>"https://www.hvlgroup.com/Products/Specs/"&amp;"H193603-OB"</f>
        <v>https://www.hvlgroup.com/Products/Specs/H193603-OB</v>
      </c>
      <c r="BM437" t="s">
        <v>1071</v>
      </c>
      <c r="BN437" t="str">
        <f>"https://www.hvlgroup.com/Product/"&amp;"H193603-OB"</f>
        <v>https://www.hvlgroup.com/Product/H193603-OB</v>
      </c>
      <c r="BO437" t="s">
        <v>104</v>
      </c>
      <c r="BP437" t="s">
        <v>104</v>
      </c>
      <c r="BQ437" t="s">
        <v>1055</v>
      </c>
      <c r="BR437" t="s">
        <v>116</v>
      </c>
      <c r="BS437" t="s">
        <v>1072</v>
      </c>
      <c r="BT437">
        <v>5.25</v>
      </c>
      <c r="BV437" s="1">
        <v>43101</v>
      </c>
      <c r="BW437">
        <v>0</v>
      </c>
      <c r="BX437">
        <v>0</v>
      </c>
      <c r="BY437" t="s">
        <v>104</v>
      </c>
      <c r="BZ437">
        <v>0</v>
      </c>
      <c r="CA437">
        <v>0</v>
      </c>
      <c r="CB437">
        <v>0</v>
      </c>
      <c r="CC437">
        <v>0</v>
      </c>
      <c r="CD437">
        <v>1</v>
      </c>
      <c r="CE437">
        <v>139</v>
      </c>
      <c r="CF437" t="s">
        <v>90</v>
      </c>
      <c r="CI437" t="s">
        <v>111</v>
      </c>
      <c r="CJ437" t="s">
        <v>118</v>
      </c>
      <c r="CK437" t="s">
        <v>111</v>
      </c>
      <c r="CL437" t="s">
        <v>119</v>
      </c>
      <c r="CM437" t="s">
        <v>104</v>
      </c>
    </row>
    <row r="438" spans="1:91" x14ac:dyDescent="0.25">
      <c r="A438" t="s">
        <v>89</v>
      </c>
      <c r="B438" t="s">
        <v>90</v>
      </c>
      <c r="C438" t="s">
        <v>1074</v>
      </c>
      <c r="D438" t="s">
        <v>1069</v>
      </c>
      <c r="E438" s="4">
        <v>806134846879</v>
      </c>
      <c r="F438" t="s">
        <v>217</v>
      </c>
      <c r="G438" s="4">
        <v>173</v>
      </c>
      <c r="H438" s="4">
        <v>346</v>
      </c>
      <c r="I438" t="s">
        <v>1070</v>
      </c>
      <c r="J438" t="s">
        <v>1052</v>
      </c>
      <c r="K438" t="s">
        <v>96</v>
      </c>
      <c r="L438" t="s">
        <v>97</v>
      </c>
      <c r="M438" t="s">
        <v>98</v>
      </c>
      <c r="N438" t="s">
        <v>124</v>
      </c>
      <c r="O438" t="s">
        <v>100</v>
      </c>
      <c r="P438" t="s">
        <v>679</v>
      </c>
      <c r="Q438" t="s">
        <v>102</v>
      </c>
      <c r="R438">
        <v>0</v>
      </c>
      <c r="S438">
        <v>0</v>
      </c>
      <c r="T438">
        <v>7.75</v>
      </c>
      <c r="U438">
        <v>0</v>
      </c>
      <c r="V438">
        <v>0</v>
      </c>
      <c r="W438">
        <v>16.25</v>
      </c>
      <c r="X438">
        <v>0</v>
      </c>
      <c r="Y438">
        <v>7</v>
      </c>
      <c r="Z438">
        <v>3</v>
      </c>
      <c r="AA438">
        <v>60</v>
      </c>
      <c r="AB438" t="s">
        <v>103</v>
      </c>
      <c r="AD438" t="s">
        <v>103</v>
      </c>
      <c r="AE438" t="s">
        <v>103</v>
      </c>
      <c r="AF438" t="s">
        <v>104</v>
      </c>
      <c r="AG438" t="s">
        <v>105</v>
      </c>
      <c r="AH438">
        <v>16</v>
      </c>
      <c r="AI438">
        <v>16</v>
      </c>
      <c r="AJ438">
        <v>18</v>
      </c>
      <c r="AK438">
        <v>8</v>
      </c>
      <c r="AL438">
        <v>0</v>
      </c>
      <c r="AM438">
        <v>0</v>
      </c>
      <c r="AN438">
        <v>0</v>
      </c>
      <c r="AO438">
        <v>0</v>
      </c>
      <c r="AP438" t="s">
        <v>106</v>
      </c>
      <c r="AQ438" t="s">
        <v>107</v>
      </c>
      <c r="AR438" t="s">
        <v>108</v>
      </c>
      <c r="AS438" t="s">
        <v>109</v>
      </c>
      <c r="AT438" t="s">
        <v>110</v>
      </c>
      <c r="AU438" t="s">
        <v>104</v>
      </c>
      <c r="AX438" t="s">
        <v>104</v>
      </c>
      <c r="AY438">
        <v>0</v>
      </c>
      <c r="AZ438">
        <v>0.5</v>
      </c>
      <c r="BA438">
        <v>4.75</v>
      </c>
      <c r="BC438">
        <v>0</v>
      </c>
      <c r="BD438">
        <v>8.5</v>
      </c>
      <c r="BI438" t="s">
        <v>112</v>
      </c>
      <c r="BJ438" t="s">
        <v>111</v>
      </c>
      <c r="BK438" t="s">
        <v>125</v>
      </c>
      <c r="BL438" t="str">
        <f>"https://www.hvlgroup.com/Products/Specs/"&amp;"H193603-PN"</f>
        <v>https://www.hvlgroup.com/Products/Specs/H193603-PN</v>
      </c>
      <c r="BM438" t="s">
        <v>1071</v>
      </c>
      <c r="BN438" t="str">
        <f>"https://www.hvlgroup.com/Product/"&amp;"H193603-PN"</f>
        <v>https://www.hvlgroup.com/Product/H193603-PN</v>
      </c>
      <c r="BO438" t="s">
        <v>104</v>
      </c>
      <c r="BP438" t="s">
        <v>104</v>
      </c>
      <c r="BQ438" t="s">
        <v>1055</v>
      </c>
      <c r="BR438" t="s">
        <v>116</v>
      </c>
      <c r="BS438" t="s">
        <v>1072</v>
      </c>
      <c r="BT438">
        <v>5.25</v>
      </c>
      <c r="BV438" s="1">
        <v>43101</v>
      </c>
      <c r="BW438">
        <v>0</v>
      </c>
      <c r="BX438">
        <v>0</v>
      </c>
      <c r="BY438" t="s">
        <v>104</v>
      </c>
      <c r="BZ438">
        <v>0</v>
      </c>
      <c r="CA438">
        <v>0</v>
      </c>
      <c r="CB438">
        <v>0</v>
      </c>
      <c r="CC438">
        <v>0</v>
      </c>
      <c r="CD438">
        <v>1</v>
      </c>
      <c r="CE438">
        <v>139</v>
      </c>
      <c r="CF438" t="s">
        <v>90</v>
      </c>
      <c r="CI438" t="s">
        <v>111</v>
      </c>
      <c r="CJ438" t="s">
        <v>118</v>
      </c>
      <c r="CK438" t="s">
        <v>111</v>
      </c>
      <c r="CL438" t="s">
        <v>119</v>
      </c>
      <c r="CM438" t="s">
        <v>104</v>
      </c>
    </row>
    <row r="439" spans="1:91" x14ac:dyDescent="0.25">
      <c r="A439" t="s">
        <v>89</v>
      </c>
      <c r="B439" t="s">
        <v>90</v>
      </c>
      <c r="C439" t="s">
        <v>1075</v>
      </c>
      <c r="D439" t="s">
        <v>1076</v>
      </c>
      <c r="E439" s="4">
        <v>806134846886</v>
      </c>
      <c r="F439" t="s">
        <v>187</v>
      </c>
      <c r="G439" s="4">
        <v>105</v>
      </c>
      <c r="H439" s="4">
        <v>210</v>
      </c>
      <c r="I439" t="s">
        <v>1045</v>
      </c>
      <c r="J439" t="s">
        <v>1052</v>
      </c>
      <c r="K439" t="s">
        <v>96</v>
      </c>
      <c r="L439" t="s">
        <v>97</v>
      </c>
      <c r="M439" t="s">
        <v>98</v>
      </c>
      <c r="N439" t="s">
        <v>99</v>
      </c>
      <c r="O439" t="s">
        <v>100</v>
      </c>
      <c r="P439" t="s">
        <v>1033</v>
      </c>
      <c r="Q439" t="s">
        <v>102</v>
      </c>
      <c r="R439">
        <v>0</v>
      </c>
      <c r="S439">
        <v>0</v>
      </c>
      <c r="T439">
        <v>16.5</v>
      </c>
      <c r="U439">
        <v>20</v>
      </c>
      <c r="V439">
        <v>126</v>
      </c>
      <c r="W439">
        <v>11.5</v>
      </c>
      <c r="X439">
        <v>0</v>
      </c>
      <c r="Y439">
        <v>6</v>
      </c>
      <c r="Z439">
        <v>1</v>
      </c>
      <c r="AA439">
        <v>60</v>
      </c>
      <c r="AB439" t="s">
        <v>103</v>
      </c>
      <c r="AD439" t="s">
        <v>103</v>
      </c>
      <c r="AE439" t="s">
        <v>103</v>
      </c>
      <c r="AF439" t="s">
        <v>104</v>
      </c>
      <c r="AG439" t="s">
        <v>105</v>
      </c>
      <c r="AH439">
        <v>23</v>
      </c>
      <c r="AI439">
        <v>13</v>
      </c>
      <c r="AJ439">
        <v>10</v>
      </c>
      <c r="AK439">
        <v>7</v>
      </c>
      <c r="AL439">
        <v>0</v>
      </c>
      <c r="AM439">
        <v>0</v>
      </c>
      <c r="AN439">
        <v>0</v>
      </c>
      <c r="AO439">
        <v>0</v>
      </c>
      <c r="AP439" t="s">
        <v>106</v>
      </c>
      <c r="AQ439" t="s">
        <v>107</v>
      </c>
      <c r="AR439" t="s">
        <v>108</v>
      </c>
      <c r="AS439" t="s">
        <v>109</v>
      </c>
      <c r="AT439" t="s">
        <v>110</v>
      </c>
      <c r="AU439" t="s">
        <v>104</v>
      </c>
      <c r="AX439" t="s">
        <v>104</v>
      </c>
      <c r="AY439">
        <v>0</v>
      </c>
      <c r="AZ439">
        <v>0.5</v>
      </c>
      <c r="BA439">
        <v>4.5</v>
      </c>
      <c r="BC439">
        <v>0</v>
      </c>
      <c r="BD439">
        <v>120</v>
      </c>
      <c r="BE439" t="s">
        <v>136</v>
      </c>
      <c r="BI439" t="s">
        <v>112</v>
      </c>
      <c r="BJ439" t="s">
        <v>111</v>
      </c>
      <c r="BK439" t="s">
        <v>113</v>
      </c>
      <c r="BL439" t="str">
        <f>"https://www.hvlgroup.com/Products/Specs/"&amp;"H193701L-AGB"</f>
        <v>https://www.hvlgroup.com/Products/Specs/H193701L-AGB</v>
      </c>
      <c r="BM439" t="s">
        <v>1077</v>
      </c>
      <c r="BN439" t="str">
        <f>"https://www.hvlgroup.com/Product/"&amp;"H193701L-AGB"</f>
        <v>https://www.hvlgroup.com/Product/H193701L-AGB</v>
      </c>
      <c r="BO439" t="s">
        <v>104</v>
      </c>
      <c r="BP439" t="s">
        <v>104</v>
      </c>
      <c r="BQ439" t="s">
        <v>1055</v>
      </c>
      <c r="BR439" t="s">
        <v>116</v>
      </c>
      <c r="BS439" t="s">
        <v>1078</v>
      </c>
      <c r="BT439">
        <v>10.75</v>
      </c>
      <c r="BV439" s="1">
        <v>43101</v>
      </c>
      <c r="BW439">
        <v>126</v>
      </c>
      <c r="BX439">
        <v>20</v>
      </c>
      <c r="BY439" t="s">
        <v>104</v>
      </c>
      <c r="BZ439">
        <v>0</v>
      </c>
      <c r="CA439">
        <v>0</v>
      </c>
      <c r="CB439">
        <v>0</v>
      </c>
      <c r="CC439">
        <v>0</v>
      </c>
      <c r="CD439">
        <v>1</v>
      </c>
      <c r="CE439">
        <v>55</v>
      </c>
      <c r="CF439" t="s">
        <v>90</v>
      </c>
      <c r="CI439" t="s">
        <v>111</v>
      </c>
      <c r="CJ439" t="s">
        <v>118</v>
      </c>
      <c r="CK439" t="s">
        <v>111</v>
      </c>
      <c r="CL439" t="s">
        <v>119</v>
      </c>
      <c r="CM439" t="s">
        <v>104</v>
      </c>
    </row>
    <row r="440" spans="1:91" x14ac:dyDescent="0.25">
      <c r="A440" t="s">
        <v>89</v>
      </c>
      <c r="B440" t="s">
        <v>90</v>
      </c>
      <c r="C440" t="s">
        <v>1079</v>
      </c>
      <c r="D440" t="s">
        <v>1076</v>
      </c>
      <c r="E440" s="4">
        <v>806134846893</v>
      </c>
      <c r="F440" t="s">
        <v>187</v>
      </c>
      <c r="G440" s="4">
        <v>105</v>
      </c>
      <c r="H440" s="4">
        <v>210</v>
      </c>
      <c r="I440" t="s">
        <v>1045</v>
      </c>
      <c r="J440" t="s">
        <v>1052</v>
      </c>
      <c r="K440" t="s">
        <v>96</v>
      </c>
      <c r="L440" t="s">
        <v>97</v>
      </c>
      <c r="M440" t="s">
        <v>98</v>
      </c>
      <c r="N440" t="s">
        <v>121</v>
      </c>
      <c r="O440" t="s">
        <v>100</v>
      </c>
      <c r="P440" t="s">
        <v>1033</v>
      </c>
      <c r="Q440" t="s">
        <v>102</v>
      </c>
      <c r="R440">
        <v>0</v>
      </c>
      <c r="S440">
        <v>0</v>
      </c>
      <c r="T440">
        <v>16.5</v>
      </c>
      <c r="U440">
        <v>20</v>
      </c>
      <c r="V440">
        <v>126</v>
      </c>
      <c r="W440">
        <v>11.5</v>
      </c>
      <c r="X440">
        <v>0</v>
      </c>
      <c r="Y440">
        <v>6</v>
      </c>
      <c r="Z440">
        <v>1</v>
      </c>
      <c r="AA440">
        <v>60</v>
      </c>
      <c r="AB440" t="s">
        <v>103</v>
      </c>
      <c r="AD440" t="s">
        <v>103</v>
      </c>
      <c r="AE440" t="s">
        <v>103</v>
      </c>
      <c r="AF440" t="s">
        <v>104</v>
      </c>
      <c r="AG440" t="s">
        <v>105</v>
      </c>
      <c r="AH440">
        <v>22</v>
      </c>
      <c r="AI440">
        <v>15</v>
      </c>
      <c r="AJ440">
        <v>15</v>
      </c>
      <c r="AK440">
        <v>7</v>
      </c>
      <c r="AL440">
        <v>0</v>
      </c>
      <c r="AM440">
        <v>0</v>
      </c>
      <c r="AN440">
        <v>0</v>
      </c>
      <c r="AO440">
        <v>0</v>
      </c>
      <c r="AP440" t="s">
        <v>106</v>
      </c>
      <c r="AQ440" t="s">
        <v>107</v>
      </c>
      <c r="AR440" t="s">
        <v>108</v>
      </c>
      <c r="AS440" t="s">
        <v>109</v>
      </c>
      <c r="AT440" t="s">
        <v>110</v>
      </c>
      <c r="AU440" t="s">
        <v>104</v>
      </c>
      <c r="AX440" t="s">
        <v>104</v>
      </c>
      <c r="AY440">
        <v>0</v>
      </c>
      <c r="AZ440">
        <v>0.5</v>
      </c>
      <c r="BA440">
        <v>4.5</v>
      </c>
      <c r="BC440">
        <v>0</v>
      </c>
      <c r="BD440">
        <v>120</v>
      </c>
      <c r="BE440" t="s">
        <v>136</v>
      </c>
      <c r="BI440" t="s">
        <v>112</v>
      </c>
      <c r="BJ440" t="s">
        <v>111</v>
      </c>
      <c r="BK440" t="s">
        <v>122</v>
      </c>
      <c r="BL440" t="str">
        <f>"https://www.hvlgroup.com/Products/Specs/"&amp;"H193701L-OB"</f>
        <v>https://www.hvlgroup.com/Products/Specs/H193701L-OB</v>
      </c>
      <c r="BM440" t="s">
        <v>1077</v>
      </c>
      <c r="BN440" t="str">
        <f>"https://www.hvlgroup.com/Product/"&amp;"H193701L-OB"</f>
        <v>https://www.hvlgroup.com/Product/H193701L-OB</v>
      </c>
      <c r="BO440" t="s">
        <v>104</v>
      </c>
      <c r="BP440" t="s">
        <v>104</v>
      </c>
      <c r="BQ440" t="s">
        <v>1055</v>
      </c>
      <c r="BR440" t="s">
        <v>116</v>
      </c>
      <c r="BS440" t="s">
        <v>1078</v>
      </c>
      <c r="BT440">
        <v>10.75</v>
      </c>
      <c r="BV440" s="1">
        <v>43101</v>
      </c>
      <c r="BW440">
        <v>126</v>
      </c>
      <c r="BX440">
        <v>20</v>
      </c>
      <c r="BY440" t="s">
        <v>104</v>
      </c>
      <c r="BZ440">
        <v>0</v>
      </c>
      <c r="CA440">
        <v>0</v>
      </c>
      <c r="CB440">
        <v>0</v>
      </c>
      <c r="CC440">
        <v>0</v>
      </c>
      <c r="CD440">
        <v>1</v>
      </c>
      <c r="CE440">
        <v>55</v>
      </c>
      <c r="CF440" t="s">
        <v>90</v>
      </c>
      <c r="CI440" t="s">
        <v>111</v>
      </c>
      <c r="CJ440" t="s">
        <v>118</v>
      </c>
      <c r="CK440" t="s">
        <v>111</v>
      </c>
      <c r="CL440" t="s">
        <v>119</v>
      </c>
      <c r="CM440" t="s">
        <v>104</v>
      </c>
    </row>
    <row r="441" spans="1:91" x14ac:dyDescent="0.25">
      <c r="A441" t="s">
        <v>89</v>
      </c>
      <c r="B441" t="s">
        <v>90</v>
      </c>
      <c r="C441" t="s">
        <v>1080</v>
      </c>
      <c r="D441" t="s">
        <v>1076</v>
      </c>
      <c r="E441" s="4">
        <v>806134846909</v>
      </c>
      <c r="F441" t="s">
        <v>187</v>
      </c>
      <c r="G441" s="4">
        <v>105</v>
      </c>
      <c r="H441" s="4">
        <v>210</v>
      </c>
      <c r="I441" t="s">
        <v>1045</v>
      </c>
      <c r="J441" t="s">
        <v>1052</v>
      </c>
      <c r="K441" t="s">
        <v>96</v>
      </c>
      <c r="L441" t="s">
        <v>97</v>
      </c>
      <c r="M441" t="s">
        <v>98</v>
      </c>
      <c r="N441" t="s">
        <v>124</v>
      </c>
      <c r="O441" t="s">
        <v>100</v>
      </c>
      <c r="P441" t="s">
        <v>1033</v>
      </c>
      <c r="Q441" t="s">
        <v>102</v>
      </c>
      <c r="R441">
        <v>0</v>
      </c>
      <c r="S441">
        <v>0</v>
      </c>
      <c r="T441">
        <v>16.5</v>
      </c>
      <c r="U441">
        <v>20</v>
      </c>
      <c r="V441">
        <v>126</v>
      </c>
      <c r="W441">
        <v>11.5</v>
      </c>
      <c r="X441">
        <v>0</v>
      </c>
      <c r="Y441">
        <v>6</v>
      </c>
      <c r="Z441">
        <v>1</v>
      </c>
      <c r="AA441">
        <v>60</v>
      </c>
      <c r="AB441" t="s">
        <v>103</v>
      </c>
      <c r="AD441" t="s">
        <v>103</v>
      </c>
      <c r="AE441" t="s">
        <v>103</v>
      </c>
      <c r="AF441" t="s">
        <v>104</v>
      </c>
      <c r="AG441" t="s">
        <v>105</v>
      </c>
      <c r="AH441">
        <v>22</v>
      </c>
      <c r="AI441">
        <v>15</v>
      </c>
      <c r="AJ441">
        <v>15</v>
      </c>
      <c r="AK441">
        <v>7</v>
      </c>
      <c r="AL441">
        <v>0</v>
      </c>
      <c r="AM441">
        <v>0</v>
      </c>
      <c r="AN441">
        <v>0</v>
      </c>
      <c r="AO441">
        <v>0</v>
      </c>
      <c r="AP441" t="s">
        <v>106</v>
      </c>
      <c r="AQ441" t="s">
        <v>107</v>
      </c>
      <c r="AR441" t="s">
        <v>108</v>
      </c>
      <c r="AS441" t="s">
        <v>109</v>
      </c>
      <c r="AT441" t="s">
        <v>110</v>
      </c>
      <c r="AU441" t="s">
        <v>104</v>
      </c>
      <c r="AX441" t="s">
        <v>104</v>
      </c>
      <c r="AY441">
        <v>0</v>
      </c>
      <c r="AZ441">
        <v>0.5</v>
      </c>
      <c r="BA441">
        <v>4.5</v>
      </c>
      <c r="BC441">
        <v>0</v>
      </c>
      <c r="BD441">
        <v>120</v>
      </c>
      <c r="BE441" t="s">
        <v>136</v>
      </c>
      <c r="BI441" t="s">
        <v>112</v>
      </c>
      <c r="BJ441" t="s">
        <v>111</v>
      </c>
      <c r="BK441" t="s">
        <v>125</v>
      </c>
      <c r="BL441" t="str">
        <f>"https://www.hvlgroup.com/Products/Specs/"&amp;"H193701L-PN"</f>
        <v>https://www.hvlgroup.com/Products/Specs/H193701L-PN</v>
      </c>
      <c r="BM441" t="s">
        <v>1077</v>
      </c>
      <c r="BN441" t="str">
        <f>"https://www.hvlgroup.com/Product/"&amp;"H193701L-PN"</f>
        <v>https://www.hvlgroup.com/Product/H193701L-PN</v>
      </c>
      <c r="BO441" t="s">
        <v>104</v>
      </c>
      <c r="BP441" t="s">
        <v>104</v>
      </c>
      <c r="BQ441" t="s">
        <v>1055</v>
      </c>
      <c r="BR441" t="s">
        <v>116</v>
      </c>
      <c r="BS441" t="s">
        <v>1078</v>
      </c>
      <c r="BT441">
        <v>10.75</v>
      </c>
      <c r="BV441" s="1">
        <v>43101</v>
      </c>
      <c r="BW441">
        <v>126</v>
      </c>
      <c r="BX441">
        <v>20</v>
      </c>
      <c r="BY441" t="s">
        <v>104</v>
      </c>
      <c r="BZ441">
        <v>0</v>
      </c>
      <c r="CA441">
        <v>0</v>
      </c>
      <c r="CB441">
        <v>0</v>
      </c>
      <c r="CC441">
        <v>0</v>
      </c>
      <c r="CD441">
        <v>1</v>
      </c>
      <c r="CE441">
        <v>55</v>
      </c>
      <c r="CF441" t="s">
        <v>90</v>
      </c>
      <c r="CI441" t="s">
        <v>111</v>
      </c>
      <c r="CJ441" t="s">
        <v>118</v>
      </c>
      <c r="CK441" t="s">
        <v>111</v>
      </c>
      <c r="CL441" t="s">
        <v>119</v>
      </c>
      <c r="CM441" t="s">
        <v>104</v>
      </c>
    </row>
    <row r="442" spans="1:91" x14ac:dyDescent="0.25">
      <c r="A442" t="s">
        <v>89</v>
      </c>
      <c r="B442" t="s">
        <v>90</v>
      </c>
      <c r="C442" t="s">
        <v>1081</v>
      </c>
      <c r="D442" t="s">
        <v>1082</v>
      </c>
      <c r="E442" s="4">
        <v>806134846916</v>
      </c>
      <c r="F442" t="s">
        <v>192</v>
      </c>
      <c r="G442" s="4">
        <v>86</v>
      </c>
      <c r="H442" s="4">
        <v>172</v>
      </c>
      <c r="I442" t="s">
        <v>1045</v>
      </c>
      <c r="J442" t="s">
        <v>1052</v>
      </c>
      <c r="K442" t="s">
        <v>96</v>
      </c>
      <c r="L442" t="s">
        <v>97</v>
      </c>
      <c r="M442" t="s">
        <v>98</v>
      </c>
      <c r="N442" t="s">
        <v>99</v>
      </c>
      <c r="O442" t="s">
        <v>100</v>
      </c>
      <c r="P442" t="s">
        <v>1033</v>
      </c>
      <c r="Q442" t="s">
        <v>102</v>
      </c>
      <c r="R442">
        <v>0</v>
      </c>
      <c r="S442">
        <v>0</v>
      </c>
      <c r="T442">
        <v>12.25</v>
      </c>
      <c r="U442">
        <v>15.5</v>
      </c>
      <c r="V442">
        <v>121.5</v>
      </c>
      <c r="W442">
        <v>8</v>
      </c>
      <c r="X442">
        <v>0</v>
      </c>
      <c r="Y442">
        <v>5</v>
      </c>
      <c r="Z442">
        <v>1</v>
      </c>
      <c r="AA442">
        <v>60</v>
      </c>
      <c r="AB442" t="s">
        <v>103</v>
      </c>
      <c r="AD442" t="s">
        <v>103</v>
      </c>
      <c r="AE442" t="s">
        <v>103</v>
      </c>
      <c r="AF442" t="s">
        <v>104</v>
      </c>
      <c r="AG442" t="s">
        <v>105</v>
      </c>
      <c r="AH442">
        <v>18</v>
      </c>
      <c r="AI442">
        <v>11</v>
      </c>
      <c r="AJ442">
        <v>12</v>
      </c>
      <c r="AK442">
        <v>5</v>
      </c>
      <c r="AL442">
        <v>0</v>
      </c>
      <c r="AM442">
        <v>0</v>
      </c>
      <c r="AN442">
        <v>0</v>
      </c>
      <c r="AO442">
        <v>0</v>
      </c>
      <c r="AP442" t="s">
        <v>106</v>
      </c>
      <c r="AQ442" t="s">
        <v>107</v>
      </c>
      <c r="AR442" t="s">
        <v>108</v>
      </c>
      <c r="AS442" t="s">
        <v>109</v>
      </c>
      <c r="AT442" t="s">
        <v>110</v>
      </c>
      <c r="AU442" t="s">
        <v>104</v>
      </c>
      <c r="AX442" t="s">
        <v>104</v>
      </c>
      <c r="AY442">
        <v>0</v>
      </c>
      <c r="AZ442">
        <v>0.5</v>
      </c>
      <c r="BA442">
        <v>4.5</v>
      </c>
      <c r="BC442">
        <v>0</v>
      </c>
      <c r="BD442">
        <v>120</v>
      </c>
      <c r="BE442" t="s">
        <v>136</v>
      </c>
      <c r="BI442" t="s">
        <v>112</v>
      </c>
      <c r="BJ442" t="s">
        <v>111</v>
      </c>
      <c r="BK442" t="s">
        <v>113</v>
      </c>
      <c r="BL442" t="str">
        <f>"https://www.hvlgroup.com/Products/Specs/"&amp;"H193701S-AGB"</f>
        <v>https://www.hvlgroup.com/Products/Specs/H193701S-AGB</v>
      </c>
      <c r="BM442" t="s">
        <v>1077</v>
      </c>
      <c r="BN442" t="str">
        <f>"https://www.hvlgroup.com/Product/"&amp;"H193701S-AGB"</f>
        <v>https://www.hvlgroup.com/Product/H193701S-AGB</v>
      </c>
      <c r="BO442" t="s">
        <v>104</v>
      </c>
      <c r="BP442" t="s">
        <v>104</v>
      </c>
      <c r="BQ442" t="s">
        <v>1055</v>
      </c>
      <c r="BR442" t="s">
        <v>116</v>
      </c>
      <c r="BT442">
        <v>7.5</v>
      </c>
      <c r="BV442" s="1">
        <v>43101</v>
      </c>
      <c r="BW442">
        <v>121.5</v>
      </c>
      <c r="BX442">
        <v>15.5</v>
      </c>
      <c r="BY442" t="s">
        <v>104</v>
      </c>
      <c r="BZ442">
        <v>0</v>
      </c>
      <c r="CA442">
        <v>0</v>
      </c>
      <c r="CB442">
        <v>0</v>
      </c>
      <c r="CC442">
        <v>0</v>
      </c>
      <c r="CD442">
        <v>1</v>
      </c>
      <c r="CE442">
        <v>55</v>
      </c>
      <c r="CF442" t="s">
        <v>90</v>
      </c>
      <c r="CI442" t="s">
        <v>111</v>
      </c>
      <c r="CJ442" t="s">
        <v>118</v>
      </c>
      <c r="CK442" t="s">
        <v>111</v>
      </c>
      <c r="CL442" t="s">
        <v>119</v>
      </c>
      <c r="CM442" t="s">
        <v>104</v>
      </c>
    </row>
    <row r="443" spans="1:91" x14ac:dyDescent="0.25">
      <c r="A443" t="s">
        <v>89</v>
      </c>
      <c r="B443" t="s">
        <v>90</v>
      </c>
      <c r="C443" t="s">
        <v>1083</v>
      </c>
      <c r="D443" t="s">
        <v>1082</v>
      </c>
      <c r="E443" s="4">
        <v>806134846923</v>
      </c>
      <c r="F443" t="s">
        <v>192</v>
      </c>
      <c r="G443" s="4">
        <v>86</v>
      </c>
      <c r="H443" s="4">
        <v>172</v>
      </c>
      <c r="I443" t="s">
        <v>1045</v>
      </c>
      <c r="J443" t="s">
        <v>1052</v>
      </c>
      <c r="K443" t="s">
        <v>96</v>
      </c>
      <c r="L443" t="s">
        <v>97</v>
      </c>
      <c r="M443" t="s">
        <v>98</v>
      </c>
      <c r="N443" t="s">
        <v>121</v>
      </c>
      <c r="O443" t="s">
        <v>100</v>
      </c>
      <c r="P443" t="s">
        <v>1033</v>
      </c>
      <c r="Q443" t="s">
        <v>102</v>
      </c>
      <c r="R443">
        <v>0</v>
      </c>
      <c r="S443">
        <v>0</v>
      </c>
      <c r="T443">
        <v>12.25</v>
      </c>
      <c r="U443">
        <v>15.5</v>
      </c>
      <c r="V443">
        <v>121.5</v>
      </c>
      <c r="W443">
        <v>8</v>
      </c>
      <c r="X443">
        <v>0</v>
      </c>
      <c r="Y443">
        <v>5</v>
      </c>
      <c r="Z443">
        <v>1</v>
      </c>
      <c r="AA443">
        <v>60</v>
      </c>
      <c r="AB443" t="s">
        <v>103</v>
      </c>
      <c r="AD443" t="s">
        <v>103</v>
      </c>
      <c r="AE443" t="s">
        <v>103</v>
      </c>
      <c r="AF443" t="s">
        <v>104</v>
      </c>
      <c r="AG443" t="s">
        <v>105</v>
      </c>
      <c r="AH443">
        <v>18</v>
      </c>
      <c r="AI443">
        <v>11</v>
      </c>
      <c r="AJ443">
        <v>12</v>
      </c>
      <c r="AK443">
        <v>5</v>
      </c>
      <c r="AL443">
        <v>0</v>
      </c>
      <c r="AM443">
        <v>0</v>
      </c>
      <c r="AN443">
        <v>0</v>
      </c>
      <c r="AO443">
        <v>0</v>
      </c>
      <c r="AP443" t="s">
        <v>106</v>
      </c>
      <c r="AQ443" t="s">
        <v>107</v>
      </c>
      <c r="AR443" t="s">
        <v>108</v>
      </c>
      <c r="AS443" t="s">
        <v>109</v>
      </c>
      <c r="AT443" t="s">
        <v>110</v>
      </c>
      <c r="AU443" t="s">
        <v>104</v>
      </c>
      <c r="AX443" t="s">
        <v>104</v>
      </c>
      <c r="AY443">
        <v>0</v>
      </c>
      <c r="AZ443">
        <v>0.5</v>
      </c>
      <c r="BA443">
        <v>4.5</v>
      </c>
      <c r="BC443">
        <v>0</v>
      </c>
      <c r="BD443">
        <v>120</v>
      </c>
      <c r="BE443" t="s">
        <v>136</v>
      </c>
      <c r="BI443" t="s">
        <v>112</v>
      </c>
      <c r="BJ443" t="s">
        <v>111</v>
      </c>
      <c r="BK443" t="s">
        <v>122</v>
      </c>
      <c r="BL443" t="str">
        <f>"https://www.hvlgroup.com/Products/Specs/"&amp;"H193701S-OB"</f>
        <v>https://www.hvlgroup.com/Products/Specs/H193701S-OB</v>
      </c>
      <c r="BM443" t="s">
        <v>1077</v>
      </c>
      <c r="BN443" t="str">
        <f>"https://www.hvlgroup.com/Product/"&amp;"H193701S-OB"</f>
        <v>https://www.hvlgroup.com/Product/H193701S-OB</v>
      </c>
      <c r="BO443" t="s">
        <v>104</v>
      </c>
      <c r="BP443" t="s">
        <v>104</v>
      </c>
      <c r="BQ443" t="s">
        <v>1055</v>
      </c>
      <c r="BR443" t="s">
        <v>116</v>
      </c>
      <c r="BS443" t="s">
        <v>1084</v>
      </c>
      <c r="BT443">
        <v>7.5</v>
      </c>
      <c r="BV443" s="1">
        <v>43101</v>
      </c>
      <c r="BW443">
        <v>121.5</v>
      </c>
      <c r="BX443">
        <v>15.5</v>
      </c>
      <c r="BY443" t="s">
        <v>104</v>
      </c>
      <c r="BZ443">
        <v>0</v>
      </c>
      <c r="CA443">
        <v>0</v>
      </c>
      <c r="CB443">
        <v>0</v>
      </c>
      <c r="CC443">
        <v>0</v>
      </c>
      <c r="CD443">
        <v>1</v>
      </c>
      <c r="CE443">
        <v>55</v>
      </c>
      <c r="CF443" t="s">
        <v>90</v>
      </c>
      <c r="CI443" t="s">
        <v>111</v>
      </c>
      <c r="CJ443" t="s">
        <v>118</v>
      </c>
      <c r="CK443" t="s">
        <v>111</v>
      </c>
      <c r="CL443" t="s">
        <v>119</v>
      </c>
      <c r="CM443" t="s">
        <v>104</v>
      </c>
    </row>
    <row r="444" spans="1:91" x14ac:dyDescent="0.25">
      <c r="A444" t="s">
        <v>89</v>
      </c>
      <c r="B444" t="s">
        <v>90</v>
      </c>
      <c r="C444" t="s">
        <v>1085</v>
      </c>
      <c r="D444" t="s">
        <v>1082</v>
      </c>
      <c r="E444" s="4">
        <v>806134846930</v>
      </c>
      <c r="F444" t="s">
        <v>192</v>
      </c>
      <c r="G444" s="4">
        <v>86</v>
      </c>
      <c r="H444" s="4">
        <v>172</v>
      </c>
      <c r="I444" t="s">
        <v>1045</v>
      </c>
      <c r="J444" t="s">
        <v>1052</v>
      </c>
      <c r="K444" t="s">
        <v>96</v>
      </c>
      <c r="L444" t="s">
        <v>97</v>
      </c>
      <c r="M444" t="s">
        <v>98</v>
      </c>
      <c r="N444" t="s">
        <v>124</v>
      </c>
      <c r="O444" t="s">
        <v>100</v>
      </c>
      <c r="P444" t="s">
        <v>1033</v>
      </c>
      <c r="Q444" t="s">
        <v>102</v>
      </c>
      <c r="R444">
        <v>0</v>
      </c>
      <c r="S444">
        <v>0</v>
      </c>
      <c r="T444">
        <v>12.25</v>
      </c>
      <c r="U444">
        <v>15.5</v>
      </c>
      <c r="V444">
        <v>121.5</v>
      </c>
      <c r="W444">
        <v>8</v>
      </c>
      <c r="X444">
        <v>0</v>
      </c>
      <c r="Y444">
        <v>5</v>
      </c>
      <c r="Z444">
        <v>1</v>
      </c>
      <c r="AA444">
        <v>60</v>
      </c>
      <c r="AB444" t="s">
        <v>103</v>
      </c>
      <c r="AD444" t="s">
        <v>103</v>
      </c>
      <c r="AE444" t="s">
        <v>103</v>
      </c>
      <c r="AF444" t="s">
        <v>104</v>
      </c>
      <c r="AG444" t="s">
        <v>105</v>
      </c>
      <c r="AH444">
        <v>18</v>
      </c>
      <c r="AI444">
        <v>11</v>
      </c>
      <c r="AJ444">
        <v>12</v>
      </c>
      <c r="AK444">
        <v>5</v>
      </c>
      <c r="AL444">
        <v>0</v>
      </c>
      <c r="AM444">
        <v>0</v>
      </c>
      <c r="AN444">
        <v>0</v>
      </c>
      <c r="AO444">
        <v>0</v>
      </c>
      <c r="AP444" t="s">
        <v>106</v>
      </c>
      <c r="AQ444" t="s">
        <v>107</v>
      </c>
      <c r="AR444" t="s">
        <v>108</v>
      </c>
      <c r="AS444" t="s">
        <v>109</v>
      </c>
      <c r="AT444" t="s">
        <v>110</v>
      </c>
      <c r="AU444" t="s">
        <v>104</v>
      </c>
      <c r="AX444" t="s">
        <v>104</v>
      </c>
      <c r="AY444">
        <v>0</v>
      </c>
      <c r="AZ444">
        <v>0.5</v>
      </c>
      <c r="BA444">
        <v>4.5</v>
      </c>
      <c r="BC444">
        <v>0</v>
      </c>
      <c r="BD444">
        <v>120</v>
      </c>
      <c r="BE444" t="s">
        <v>136</v>
      </c>
      <c r="BI444" t="s">
        <v>112</v>
      </c>
      <c r="BJ444" t="s">
        <v>111</v>
      </c>
      <c r="BK444" t="s">
        <v>125</v>
      </c>
      <c r="BL444" t="str">
        <f>"https://www.hvlgroup.com/Products/Specs/"&amp;"H193701S-PN"</f>
        <v>https://www.hvlgroup.com/Products/Specs/H193701S-PN</v>
      </c>
      <c r="BM444" t="s">
        <v>1077</v>
      </c>
      <c r="BN444" t="str">
        <f>"https://www.hvlgroup.com/Product/"&amp;"H193701S-PN"</f>
        <v>https://www.hvlgroup.com/Product/H193701S-PN</v>
      </c>
      <c r="BO444" t="s">
        <v>104</v>
      </c>
      <c r="BP444" t="s">
        <v>104</v>
      </c>
      <c r="BQ444" t="s">
        <v>1055</v>
      </c>
      <c r="BR444" t="s">
        <v>116</v>
      </c>
      <c r="BT444">
        <v>7.5</v>
      </c>
      <c r="BV444" s="1">
        <v>43101</v>
      </c>
      <c r="BW444">
        <v>121.5</v>
      </c>
      <c r="BX444">
        <v>15.5</v>
      </c>
      <c r="BY444" t="s">
        <v>104</v>
      </c>
      <c r="BZ444">
        <v>0</v>
      </c>
      <c r="CA444">
        <v>0</v>
      </c>
      <c r="CB444">
        <v>0</v>
      </c>
      <c r="CC444">
        <v>0</v>
      </c>
      <c r="CD444">
        <v>1</v>
      </c>
      <c r="CE444">
        <v>55</v>
      </c>
      <c r="CF444" t="s">
        <v>90</v>
      </c>
      <c r="CI444" t="s">
        <v>111</v>
      </c>
      <c r="CJ444" t="s">
        <v>118</v>
      </c>
      <c r="CK444" t="s">
        <v>111</v>
      </c>
      <c r="CL444" t="s">
        <v>119</v>
      </c>
      <c r="CM444" t="s">
        <v>104</v>
      </c>
    </row>
    <row r="445" spans="1:91" x14ac:dyDescent="0.25">
      <c r="A445" t="s">
        <v>89</v>
      </c>
      <c r="B445" t="s">
        <v>90</v>
      </c>
      <c r="C445" t="s">
        <v>1086</v>
      </c>
      <c r="D445" t="s">
        <v>1087</v>
      </c>
      <c r="E445" s="4">
        <v>806134846947</v>
      </c>
      <c r="F445" t="s">
        <v>658</v>
      </c>
      <c r="G445" s="4">
        <v>434</v>
      </c>
      <c r="H445" s="4">
        <v>868</v>
      </c>
      <c r="I445" t="s">
        <v>1088</v>
      </c>
      <c r="J445" t="s">
        <v>1052</v>
      </c>
      <c r="K445" t="s">
        <v>96</v>
      </c>
      <c r="L445" t="s">
        <v>97</v>
      </c>
      <c r="M445" t="s">
        <v>98</v>
      </c>
      <c r="N445" t="s">
        <v>99</v>
      </c>
      <c r="O445" t="s">
        <v>100</v>
      </c>
      <c r="P445" t="s">
        <v>1033</v>
      </c>
      <c r="Q445" t="s">
        <v>102</v>
      </c>
      <c r="R445">
        <v>0</v>
      </c>
      <c r="S445">
        <v>26</v>
      </c>
      <c r="T445">
        <v>8</v>
      </c>
      <c r="U445">
        <v>11.5</v>
      </c>
      <c r="V445">
        <v>65.5</v>
      </c>
      <c r="W445">
        <v>26</v>
      </c>
      <c r="X445">
        <v>0</v>
      </c>
      <c r="Y445">
        <v>15</v>
      </c>
      <c r="Z445">
        <v>6</v>
      </c>
      <c r="AA445">
        <v>60</v>
      </c>
      <c r="AB445" t="s">
        <v>103</v>
      </c>
      <c r="AD445" t="s">
        <v>103</v>
      </c>
      <c r="AE445" t="s">
        <v>103</v>
      </c>
      <c r="AF445" t="s">
        <v>104</v>
      </c>
      <c r="AG445" t="s">
        <v>105</v>
      </c>
      <c r="AH445">
        <v>20</v>
      </c>
      <c r="AI445">
        <v>20</v>
      </c>
      <c r="AJ445">
        <v>28</v>
      </c>
      <c r="AK445">
        <v>20</v>
      </c>
      <c r="AL445">
        <v>0</v>
      </c>
      <c r="AM445">
        <v>0</v>
      </c>
      <c r="AN445">
        <v>0</v>
      </c>
      <c r="AO445">
        <v>0</v>
      </c>
      <c r="AP445" t="s">
        <v>106</v>
      </c>
      <c r="AQ445" t="s">
        <v>107</v>
      </c>
      <c r="AR445" t="s">
        <v>108</v>
      </c>
      <c r="AS445" t="s">
        <v>109</v>
      </c>
      <c r="AT445" t="s">
        <v>110</v>
      </c>
      <c r="AU445" t="s">
        <v>104</v>
      </c>
      <c r="AX445" t="s">
        <v>104</v>
      </c>
      <c r="AY445">
        <v>0</v>
      </c>
      <c r="AZ445">
        <v>0.5</v>
      </c>
      <c r="BA445">
        <v>5.5</v>
      </c>
      <c r="BC445">
        <v>0</v>
      </c>
      <c r="BD445">
        <v>71.75</v>
      </c>
      <c r="BE445" t="s">
        <v>392</v>
      </c>
      <c r="BI445" t="s">
        <v>112</v>
      </c>
      <c r="BJ445" t="s">
        <v>111</v>
      </c>
      <c r="BK445" t="s">
        <v>113</v>
      </c>
      <c r="BL445" t="str">
        <f>"https://www.hvlgroup.com/Products/Specs/"&amp;"H193806-AGB"</f>
        <v>https://www.hvlgroup.com/Products/Specs/H193806-AGB</v>
      </c>
      <c r="BM445" t="s">
        <v>1089</v>
      </c>
      <c r="BN445" t="str">
        <f>"https://www.hvlgroup.com/Product/"&amp;"H193806-AGB"</f>
        <v>https://www.hvlgroup.com/Product/H193806-AGB</v>
      </c>
      <c r="BO445" t="s">
        <v>104</v>
      </c>
      <c r="BP445" t="s">
        <v>104</v>
      </c>
      <c r="BQ445" t="s">
        <v>1055</v>
      </c>
      <c r="BR445" t="s">
        <v>116</v>
      </c>
      <c r="BS445" t="s">
        <v>554</v>
      </c>
      <c r="BT445">
        <v>7</v>
      </c>
      <c r="BV445" s="1">
        <v>43101</v>
      </c>
      <c r="BW445">
        <v>65.5</v>
      </c>
      <c r="BX445">
        <v>11.5</v>
      </c>
      <c r="BY445" t="s">
        <v>104</v>
      </c>
      <c r="BZ445">
        <v>0</v>
      </c>
      <c r="CA445">
        <v>0</v>
      </c>
      <c r="CB445">
        <v>0</v>
      </c>
      <c r="CC445">
        <v>0</v>
      </c>
      <c r="CD445">
        <v>1</v>
      </c>
      <c r="CE445">
        <v>18</v>
      </c>
      <c r="CF445" t="s">
        <v>90</v>
      </c>
      <c r="CI445" t="s">
        <v>111</v>
      </c>
      <c r="CJ445" t="s">
        <v>118</v>
      </c>
      <c r="CK445" t="s">
        <v>111</v>
      </c>
      <c r="CL445" t="s">
        <v>119</v>
      </c>
      <c r="CM445" t="s">
        <v>104</v>
      </c>
    </row>
    <row r="446" spans="1:91" x14ac:dyDescent="0.25">
      <c r="A446" t="s">
        <v>89</v>
      </c>
      <c r="B446" t="s">
        <v>90</v>
      </c>
      <c r="C446" t="s">
        <v>1090</v>
      </c>
      <c r="D446" t="s">
        <v>1087</v>
      </c>
      <c r="E446" s="4">
        <v>806134846954</v>
      </c>
      <c r="F446" t="s">
        <v>658</v>
      </c>
      <c r="G446" s="4">
        <v>434</v>
      </c>
      <c r="H446" s="4">
        <v>868</v>
      </c>
      <c r="I446" t="s">
        <v>1088</v>
      </c>
      <c r="J446" t="s">
        <v>1052</v>
      </c>
      <c r="K446" t="s">
        <v>96</v>
      </c>
      <c r="L446" t="s">
        <v>97</v>
      </c>
      <c r="M446" t="s">
        <v>98</v>
      </c>
      <c r="N446" t="s">
        <v>121</v>
      </c>
      <c r="O446" t="s">
        <v>100</v>
      </c>
      <c r="P446" t="s">
        <v>1053</v>
      </c>
      <c r="Q446" t="s">
        <v>102</v>
      </c>
      <c r="R446">
        <v>0</v>
      </c>
      <c r="S446">
        <v>26</v>
      </c>
      <c r="T446">
        <v>0</v>
      </c>
      <c r="U446">
        <v>10.5</v>
      </c>
      <c r="V446">
        <v>64.5</v>
      </c>
      <c r="W446">
        <v>26</v>
      </c>
      <c r="X446">
        <v>0</v>
      </c>
      <c r="Y446">
        <v>12</v>
      </c>
      <c r="Z446">
        <v>6</v>
      </c>
      <c r="AA446">
        <v>60</v>
      </c>
      <c r="AB446" t="s">
        <v>103</v>
      </c>
      <c r="AD446" t="s">
        <v>103</v>
      </c>
      <c r="AE446" t="s">
        <v>103</v>
      </c>
      <c r="AF446" t="s">
        <v>104</v>
      </c>
      <c r="AG446" t="s">
        <v>105</v>
      </c>
      <c r="AH446">
        <v>21</v>
      </c>
      <c r="AI446">
        <v>21</v>
      </c>
      <c r="AJ446">
        <v>28</v>
      </c>
      <c r="AK446">
        <v>14</v>
      </c>
      <c r="AL446">
        <v>0</v>
      </c>
      <c r="AM446">
        <v>0</v>
      </c>
      <c r="AN446">
        <v>0</v>
      </c>
      <c r="AO446">
        <v>0</v>
      </c>
      <c r="AP446" t="s">
        <v>106</v>
      </c>
      <c r="AQ446" t="s">
        <v>107</v>
      </c>
      <c r="AR446" t="s">
        <v>108</v>
      </c>
      <c r="AS446" t="s">
        <v>109</v>
      </c>
      <c r="AT446" t="s">
        <v>110</v>
      </c>
      <c r="AU446" t="s">
        <v>104</v>
      </c>
      <c r="AX446" t="s">
        <v>104</v>
      </c>
      <c r="AY446">
        <v>0</v>
      </c>
      <c r="AZ446">
        <v>0.5</v>
      </c>
      <c r="BA446">
        <v>5.5</v>
      </c>
      <c r="BC446">
        <v>0</v>
      </c>
      <c r="BD446">
        <v>71.75</v>
      </c>
      <c r="BE446" t="s">
        <v>392</v>
      </c>
      <c r="BI446" t="s">
        <v>112</v>
      </c>
      <c r="BJ446" t="s">
        <v>111</v>
      </c>
      <c r="BK446" t="s">
        <v>122</v>
      </c>
      <c r="BL446" t="str">
        <f>"https://www.hvlgroup.com/Products/Specs/"&amp;"H193806-OB"</f>
        <v>https://www.hvlgroup.com/Products/Specs/H193806-OB</v>
      </c>
      <c r="BM446" t="s">
        <v>1089</v>
      </c>
      <c r="BN446" t="str">
        <f>"https://www.hvlgroup.com/Product/"&amp;"H193806-OB"</f>
        <v>https://www.hvlgroup.com/Product/H193806-OB</v>
      </c>
      <c r="BO446" t="s">
        <v>104</v>
      </c>
      <c r="BP446" t="s">
        <v>104</v>
      </c>
      <c r="BQ446" t="s">
        <v>1055</v>
      </c>
      <c r="BR446" t="s">
        <v>116</v>
      </c>
      <c r="BS446" t="s">
        <v>554</v>
      </c>
      <c r="BT446">
        <v>7</v>
      </c>
      <c r="BV446" s="1">
        <v>43101</v>
      </c>
      <c r="BW446">
        <v>64.5</v>
      </c>
      <c r="BX446">
        <v>10.5</v>
      </c>
      <c r="BY446" t="s">
        <v>104</v>
      </c>
      <c r="BZ446">
        <v>0</v>
      </c>
      <c r="CA446">
        <v>0</v>
      </c>
      <c r="CB446">
        <v>0</v>
      </c>
      <c r="CC446">
        <v>0</v>
      </c>
      <c r="CD446">
        <v>1</v>
      </c>
      <c r="CE446">
        <v>18</v>
      </c>
      <c r="CF446" t="s">
        <v>90</v>
      </c>
      <c r="CI446" t="s">
        <v>111</v>
      </c>
      <c r="CJ446" t="s">
        <v>118</v>
      </c>
      <c r="CK446" t="s">
        <v>111</v>
      </c>
      <c r="CL446" t="s">
        <v>119</v>
      </c>
      <c r="CM446" t="s">
        <v>104</v>
      </c>
    </row>
    <row r="447" spans="1:91" x14ac:dyDescent="0.25">
      <c r="A447" t="s">
        <v>89</v>
      </c>
      <c r="B447" t="s">
        <v>90</v>
      </c>
      <c r="C447" t="s">
        <v>1091</v>
      </c>
      <c r="D447" t="s">
        <v>1087</v>
      </c>
      <c r="E447" s="4">
        <v>806134846961</v>
      </c>
      <c r="F447" t="s">
        <v>658</v>
      </c>
      <c r="G447" s="4">
        <v>434</v>
      </c>
      <c r="H447" s="4">
        <v>868</v>
      </c>
      <c r="I447" t="s">
        <v>1088</v>
      </c>
      <c r="J447" t="s">
        <v>1052</v>
      </c>
      <c r="K447" t="s">
        <v>96</v>
      </c>
      <c r="L447" t="s">
        <v>97</v>
      </c>
      <c r="M447" t="s">
        <v>98</v>
      </c>
      <c r="N447" t="s">
        <v>124</v>
      </c>
      <c r="O447" t="s">
        <v>100</v>
      </c>
      <c r="P447" t="s">
        <v>1053</v>
      </c>
      <c r="Q447" t="s">
        <v>102</v>
      </c>
      <c r="R447">
        <v>0</v>
      </c>
      <c r="S447">
        <v>26</v>
      </c>
      <c r="T447">
        <v>0</v>
      </c>
      <c r="U447">
        <v>10.5</v>
      </c>
      <c r="V447">
        <v>64.5</v>
      </c>
      <c r="W447">
        <v>26</v>
      </c>
      <c r="X447">
        <v>0</v>
      </c>
      <c r="Y447">
        <v>12</v>
      </c>
      <c r="Z447">
        <v>6</v>
      </c>
      <c r="AA447">
        <v>60</v>
      </c>
      <c r="AB447" t="s">
        <v>103</v>
      </c>
      <c r="AD447" t="s">
        <v>103</v>
      </c>
      <c r="AE447" t="s">
        <v>103</v>
      </c>
      <c r="AF447" t="s">
        <v>104</v>
      </c>
      <c r="AG447" t="s">
        <v>105</v>
      </c>
      <c r="AH447">
        <v>21</v>
      </c>
      <c r="AI447">
        <v>21</v>
      </c>
      <c r="AJ447">
        <v>28</v>
      </c>
      <c r="AK447">
        <v>14</v>
      </c>
      <c r="AL447">
        <v>0</v>
      </c>
      <c r="AM447">
        <v>0</v>
      </c>
      <c r="AN447">
        <v>0</v>
      </c>
      <c r="AO447">
        <v>0</v>
      </c>
      <c r="AP447" t="s">
        <v>106</v>
      </c>
      <c r="AQ447" t="s">
        <v>107</v>
      </c>
      <c r="AR447" t="s">
        <v>108</v>
      </c>
      <c r="AS447" t="s">
        <v>109</v>
      </c>
      <c r="AT447" t="s">
        <v>110</v>
      </c>
      <c r="AU447" t="s">
        <v>104</v>
      </c>
      <c r="AX447" t="s">
        <v>104</v>
      </c>
      <c r="AY447">
        <v>0</v>
      </c>
      <c r="AZ447">
        <v>0.5</v>
      </c>
      <c r="BA447">
        <v>5.5</v>
      </c>
      <c r="BC447">
        <v>0</v>
      </c>
      <c r="BD447">
        <v>71.75</v>
      </c>
      <c r="BE447" t="s">
        <v>392</v>
      </c>
      <c r="BI447" t="s">
        <v>112</v>
      </c>
      <c r="BJ447" t="s">
        <v>111</v>
      </c>
      <c r="BK447" t="s">
        <v>125</v>
      </c>
      <c r="BL447" t="str">
        <f>"https://www.hvlgroup.com/Products/Specs/"&amp;"H193806-PN"</f>
        <v>https://www.hvlgroup.com/Products/Specs/H193806-PN</v>
      </c>
      <c r="BM447" t="s">
        <v>1089</v>
      </c>
      <c r="BN447" t="str">
        <f>"https://www.hvlgroup.com/Product/"&amp;"H193806-PN"</f>
        <v>https://www.hvlgroup.com/Product/H193806-PN</v>
      </c>
      <c r="BO447" t="s">
        <v>104</v>
      </c>
      <c r="BP447" t="s">
        <v>104</v>
      </c>
      <c r="BQ447" t="s">
        <v>1055</v>
      </c>
      <c r="BR447" t="s">
        <v>116</v>
      </c>
      <c r="BS447" t="s">
        <v>554</v>
      </c>
      <c r="BT447">
        <v>7</v>
      </c>
      <c r="BV447" s="1">
        <v>43101</v>
      </c>
      <c r="BW447">
        <v>64.5</v>
      </c>
      <c r="BX447">
        <v>10.5</v>
      </c>
      <c r="BY447" t="s">
        <v>104</v>
      </c>
      <c r="BZ447">
        <v>0</v>
      </c>
      <c r="CA447">
        <v>0</v>
      </c>
      <c r="CB447">
        <v>0</v>
      </c>
      <c r="CC447">
        <v>0</v>
      </c>
      <c r="CD447">
        <v>1</v>
      </c>
      <c r="CE447">
        <v>18</v>
      </c>
      <c r="CF447" t="s">
        <v>90</v>
      </c>
      <c r="CI447" t="s">
        <v>111</v>
      </c>
      <c r="CJ447" t="s">
        <v>118</v>
      </c>
      <c r="CK447" t="s">
        <v>111</v>
      </c>
      <c r="CL447" t="s">
        <v>119</v>
      </c>
      <c r="CM447" t="s">
        <v>104</v>
      </c>
    </row>
    <row r="448" spans="1:91" x14ac:dyDescent="0.25">
      <c r="A448" t="s">
        <v>89</v>
      </c>
      <c r="B448" t="s">
        <v>90</v>
      </c>
      <c r="C448" t="s">
        <v>1092</v>
      </c>
      <c r="D448" t="s">
        <v>1093</v>
      </c>
      <c r="E448" s="4">
        <v>806134846978</v>
      </c>
      <c r="F448" t="s">
        <v>1094</v>
      </c>
      <c r="G448" s="4">
        <v>665</v>
      </c>
      <c r="H448" s="4">
        <v>1330</v>
      </c>
      <c r="I448" t="s">
        <v>391</v>
      </c>
      <c r="J448" t="s">
        <v>1052</v>
      </c>
      <c r="K448" t="s">
        <v>96</v>
      </c>
      <c r="L448" t="s">
        <v>97</v>
      </c>
      <c r="M448" t="s">
        <v>98</v>
      </c>
      <c r="N448" t="s">
        <v>99</v>
      </c>
      <c r="O448" t="s">
        <v>100</v>
      </c>
      <c r="P448" t="s">
        <v>1053</v>
      </c>
      <c r="Q448" t="s">
        <v>102</v>
      </c>
      <c r="R448">
        <v>0</v>
      </c>
      <c r="S448">
        <v>33</v>
      </c>
      <c r="T448">
        <v>14.75</v>
      </c>
      <c r="U448">
        <v>18.25</v>
      </c>
      <c r="V448">
        <v>72.25</v>
      </c>
      <c r="W448">
        <v>33</v>
      </c>
      <c r="X448">
        <v>0</v>
      </c>
      <c r="Y448">
        <v>16</v>
      </c>
      <c r="Z448">
        <v>9</v>
      </c>
      <c r="AA448">
        <v>60</v>
      </c>
      <c r="AB448" t="s">
        <v>103</v>
      </c>
      <c r="AD448" t="s">
        <v>103</v>
      </c>
      <c r="AE448" t="s">
        <v>103</v>
      </c>
      <c r="AF448" t="s">
        <v>104</v>
      </c>
      <c r="AG448" t="s">
        <v>105</v>
      </c>
      <c r="AH448">
        <v>27</v>
      </c>
      <c r="AI448">
        <v>27</v>
      </c>
      <c r="AJ448">
        <v>27</v>
      </c>
      <c r="AK448">
        <v>31</v>
      </c>
      <c r="AL448">
        <v>0</v>
      </c>
      <c r="AM448">
        <v>0</v>
      </c>
      <c r="AN448">
        <v>0</v>
      </c>
      <c r="AO448">
        <v>0</v>
      </c>
      <c r="AP448" t="s">
        <v>516</v>
      </c>
      <c r="AQ448" t="s">
        <v>107</v>
      </c>
      <c r="AR448" t="s">
        <v>108</v>
      </c>
      <c r="AS448" t="s">
        <v>109</v>
      </c>
      <c r="AT448" t="s">
        <v>110</v>
      </c>
      <c r="AU448" t="s">
        <v>104</v>
      </c>
      <c r="AX448" t="s">
        <v>104</v>
      </c>
      <c r="AY448">
        <v>0</v>
      </c>
      <c r="AZ448">
        <v>0.5</v>
      </c>
      <c r="BA448">
        <v>5.5</v>
      </c>
      <c r="BC448">
        <v>0</v>
      </c>
      <c r="BD448">
        <v>149</v>
      </c>
      <c r="BE448" t="s">
        <v>392</v>
      </c>
      <c r="BI448" t="s">
        <v>112</v>
      </c>
      <c r="BJ448" t="s">
        <v>111</v>
      </c>
      <c r="BK448" t="s">
        <v>113</v>
      </c>
      <c r="BL448" t="str">
        <f>"https://www.hvlgroup.com/Products/Specs/"&amp;"H193809-AGB"</f>
        <v>https://www.hvlgroup.com/Products/Specs/H193809-AGB</v>
      </c>
      <c r="BM448" t="s">
        <v>1089</v>
      </c>
      <c r="BN448" t="str">
        <f>"https://www.hvlgroup.com/Product/"&amp;"H193809-AGB"</f>
        <v>https://www.hvlgroup.com/Product/H193809-AGB</v>
      </c>
      <c r="BO448" t="s">
        <v>104</v>
      </c>
      <c r="BP448" t="s">
        <v>104</v>
      </c>
      <c r="BQ448" t="s">
        <v>1055</v>
      </c>
      <c r="BR448" t="s">
        <v>116</v>
      </c>
      <c r="BS448" t="s">
        <v>554</v>
      </c>
      <c r="BT448">
        <v>7</v>
      </c>
      <c r="BV448" s="1">
        <v>43101</v>
      </c>
      <c r="BW448">
        <v>72.25</v>
      </c>
      <c r="BX448">
        <v>18.25</v>
      </c>
      <c r="BY448" t="s">
        <v>104</v>
      </c>
      <c r="BZ448">
        <v>0</v>
      </c>
      <c r="CA448">
        <v>0</v>
      </c>
      <c r="CB448">
        <v>0</v>
      </c>
      <c r="CC448">
        <v>0</v>
      </c>
      <c r="CD448">
        <v>1</v>
      </c>
      <c r="CE448">
        <v>17</v>
      </c>
      <c r="CF448" t="s">
        <v>90</v>
      </c>
      <c r="CI448" t="s">
        <v>111</v>
      </c>
      <c r="CJ448" t="s">
        <v>118</v>
      </c>
      <c r="CK448" t="s">
        <v>111</v>
      </c>
      <c r="CL448" t="s">
        <v>119</v>
      </c>
      <c r="CM448" t="s">
        <v>111</v>
      </c>
    </row>
    <row r="449" spans="1:91" x14ac:dyDescent="0.25">
      <c r="A449" t="s">
        <v>89</v>
      </c>
      <c r="B449" t="s">
        <v>90</v>
      </c>
      <c r="C449" t="s">
        <v>1095</v>
      </c>
      <c r="D449" t="s">
        <v>1093</v>
      </c>
      <c r="E449" s="4">
        <v>806134846985</v>
      </c>
      <c r="F449" t="s">
        <v>1094</v>
      </c>
      <c r="G449" s="4">
        <v>665</v>
      </c>
      <c r="H449" s="4">
        <v>1330</v>
      </c>
      <c r="I449" t="s">
        <v>391</v>
      </c>
      <c r="J449" t="s">
        <v>1052</v>
      </c>
      <c r="K449" t="s">
        <v>96</v>
      </c>
      <c r="L449" t="s">
        <v>97</v>
      </c>
      <c r="M449" t="s">
        <v>98</v>
      </c>
      <c r="N449" t="s">
        <v>121</v>
      </c>
      <c r="O449" t="s">
        <v>100</v>
      </c>
      <c r="P449" t="s">
        <v>1053</v>
      </c>
      <c r="Q449" t="s">
        <v>102</v>
      </c>
      <c r="R449">
        <v>0</v>
      </c>
      <c r="S449">
        <v>33</v>
      </c>
      <c r="T449">
        <v>14.75</v>
      </c>
      <c r="U449">
        <v>18.25</v>
      </c>
      <c r="V449">
        <v>72.25</v>
      </c>
      <c r="W449">
        <v>33</v>
      </c>
      <c r="X449">
        <v>0</v>
      </c>
      <c r="Y449">
        <v>16</v>
      </c>
      <c r="Z449">
        <v>9</v>
      </c>
      <c r="AA449">
        <v>60</v>
      </c>
      <c r="AB449" t="s">
        <v>103</v>
      </c>
      <c r="AD449" t="s">
        <v>103</v>
      </c>
      <c r="AE449" t="s">
        <v>103</v>
      </c>
      <c r="AF449" t="s">
        <v>104</v>
      </c>
      <c r="AG449" t="s">
        <v>105</v>
      </c>
      <c r="AH449">
        <v>27</v>
      </c>
      <c r="AI449">
        <v>27</v>
      </c>
      <c r="AJ449">
        <v>27</v>
      </c>
      <c r="AK449">
        <v>31</v>
      </c>
      <c r="AL449">
        <v>0</v>
      </c>
      <c r="AM449">
        <v>0</v>
      </c>
      <c r="AN449">
        <v>0</v>
      </c>
      <c r="AO449">
        <v>0</v>
      </c>
      <c r="AP449" t="s">
        <v>516</v>
      </c>
      <c r="AQ449" t="s">
        <v>107</v>
      </c>
      <c r="AR449" t="s">
        <v>108</v>
      </c>
      <c r="AS449" t="s">
        <v>109</v>
      </c>
      <c r="AT449" t="s">
        <v>110</v>
      </c>
      <c r="AU449" t="s">
        <v>104</v>
      </c>
      <c r="AX449" t="s">
        <v>104</v>
      </c>
      <c r="AY449">
        <v>0</v>
      </c>
      <c r="AZ449">
        <v>0.5</v>
      </c>
      <c r="BA449">
        <v>5.5</v>
      </c>
      <c r="BC449">
        <v>0</v>
      </c>
      <c r="BD449">
        <v>149</v>
      </c>
      <c r="BE449" t="s">
        <v>392</v>
      </c>
      <c r="BI449" t="s">
        <v>112</v>
      </c>
      <c r="BJ449" t="s">
        <v>111</v>
      </c>
      <c r="BK449" t="s">
        <v>122</v>
      </c>
      <c r="BL449" t="str">
        <f>"https://www.hvlgroup.com/Products/Specs/"&amp;"H193809-OB"</f>
        <v>https://www.hvlgroup.com/Products/Specs/H193809-OB</v>
      </c>
      <c r="BM449" t="s">
        <v>1089</v>
      </c>
      <c r="BN449" t="str">
        <f>"https://www.hvlgroup.com/Product/"&amp;"H193809-OB"</f>
        <v>https://www.hvlgroup.com/Product/H193809-OB</v>
      </c>
      <c r="BO449" t="s">
        <v>104</v>
      </c>
      <c r="BP449" t="s">
        <v>104</v>
      </c>
      <c r="BQ449" t="s">
        <v>1055</v>
      </c>
      <c r="BR449" t="s">
        <v>116</v>
      </c>
      <c r="BS449" t="s">
        <v>554</v>
      </c>
      <c r="BT449">
        <v>7</v>
      </c>
      <c r="BV449" s="1">
        <v>43101</v>
      </c>
      <c r="BW449">
        <v>72.25</v>
      </c>
      <c r="BX449">
        <v>18.25</v>
      </c>
      <c r="BY449" t="s">
        <v>104</v>
      </c>
      <c r="BZ449">
        <v>0</v>
      </c>
      <c r="CA449">
        <v>0</v>
      </c>
      <c r="CB449">
        <v>0</v>
      </c>
      <c r="CC449">
        <v>0</v>
      </c>
      <c r="CD449">
        <v>1</v>
      </c>
      <c r="CE449">
        <v>17</v>
      </c>
      <c r="CF449" t="s">
        <v>90</v>
      </c>
      <c r="CI449" t="s">
        <v>111</v>
      </c>
      <c r="CJ449" t="s">
        <v>118</v>
      </c>
      <c r="CK449" t="s">
        <v>111</v>
      </c>
      <c r="CL449" t="s">
        <v>119</v>
      </c>
      <c r="CM449" t="s">
        <v>111</v>
      </c>
    </row>
    <row r="450" spans="1:91" x14ac:dyDescent="0.25">
      <c r="A450" t="s">
        <v>89</v>
      </c>
      <c r="B450" t="s">
        <v>90</v>
      </c>
      <c r="C450" t="s">
        <v>1096</v>
      </c>
      <c r="D450" t="s">
        <v>1093</v>
      </c>
      <c r="E450" s="4">
        <v>806134846992</v>
      </c>
      <c r="F450" t="s">
        <v>1094</v>
      </c>
      <c r="G450" s="4">
        <v>665</v>
      </c>
      <c r="H450" s="4">
        <v>1330</v>
      </c>
      <c r="I450" t="s">
        <v>1088</v>
      </c>
      <c r="J450" t="s">
        <v>1052</v>
      </c>
      <c r="K450" t="s">
        <v>96</v>
      </c>
      <c r="L450" t="s">
        <v>97</v>
      </c>
      <c r="M450" t="s">
        <v>98</v>
      </c>
      <c r="N450" t="s">
        <v>124</v>
      </c>
      <c r="O450" t="s">
        <v>100</v>
      </c>
      <c r="P450" t="s">
        <v>1053</v>
      </c>
      <c r="Q450" t="s">
        <v>102</v>
      </c>
      <c r="R450">
        <v>0</v>
      </c>
      <c r="S450">
        <v>33</v>
      </c>
      <c r="T450">
        <v>14.75</v>
      </c>
      <c r="U450">
        <v>18.25</v>
      </c>
      <c r="V450">
        <v>72.25</v>
      </c>
      <c r="W450">
        <v>33</v>
      </c>
      <c r="X450">
        <v>0</v>
      </c>
      <c r="Y450">
        <v>16</v>
      </c>
      <c r="Z450">
        <v>9</v>
      </c>
      <c r="AA450">
        <v>60</v>
      </c>
      <c r="AB450" t="s">
        <v>103</v>
      </c>
      <c r="AD450" t="s">
        <v>103</v>
      </c>
      <c r="AE450" t="s">
        <v>103</v>
      </c>
      <c r="AF450" t="s">
        <v>104</v>
      </c>
      <c r="AG450" t="s">
        <v>105</v>
      </c>
      <c r="AH450">
        <v>27</v>
      </c>
      <c r="AI450">
        <v>27</v>
      </c>
      <c r="AJ450">
        <v>27</v>
      </c>
      <c r="AK450">
        <v>31</v>
      </c>
      <c r="AL450">
        <v>0</v>
      </c>
      <c r="AM450">
        <v>0</v>
      </c>
      <c r="AN450">
        <v>0</v>
      </c>
      <c r="AO450">
        <v>0</v>
      </c>
      <c r="AP450" t="s">
        <v>516</v>
      </c>
      <c r="AQ450" t="s">
        <v>107</v>
      </c>
      <c r="AR450" t="s">
        <v>108</v>
      </c>
      <c r="AS450" t="s">
        <v>109</v>
      </c>
      <c r="AT450" t="s">
        <v>110</v>
      </c>
      <c r="AU450" t="s">
        <v>104</v>
      </c>
      <c r="AX450" t="s">
        <v>104</v>
      </c>
      <c r="AY450">
        <v>0</v>
      </c>
      <c r="AZ450">
        <v>0.5</v>
      </c>
      <c r="BA450">
        <v>5.5</v>
      </c>
      <c r="BC450">
        <v>0</v>
      </c>
      <c r="BD450">
        <v>149</v>
      </c>
      <c r="BE450" t="s">
        <v>392</v>
      </c>
      <c r="BI450" t="s">
        <v>112</v>
      </c>
      <c r="BJ450" t="s">
        <v>111</v>
      </c>
      <c r="BK450" t="s">
        <v>125</v>
      </c>
      <c r="BL450" t="str">
        <f>"https://www.hvlgroup.com/Products/Specs/"&amp;"H193809-PN"</f>
        <v>https://www.hvlgroup.com/Products/Specs/H193809-PN</v>
      </c>
      <c r="BM450" t="s">
        <v>1089</v>
      </c>
      <c r="BN450" t="str">
        <f>"https://www.hvlgroup.com/Product/"&amp;"H193809-PN"</f>
        <v>https://www.hvlgroup.com/Product/H193809-PN</v>
      </c>
      <c r="BO450" t="s">
        <v>104</v>
      </c>
      <c r="BP450" t="s">
        <v>104</v>
      </c>
      <c r="BQ450" t="s">
        <v>1055</v>
      </c>
      <c r="BR450" t="s">
        <v>116</v>
      </c>
      <c r="BS450" t="s">
        <v>554</v>
      </c>
      <c r="BT450">
        <v>7</v>
      </c>
      <c r="BV450" s="1">
        <v>43101</v>
      </c>
      <c r="BW450">
        <v>72.25</v>
      </c>
      <c r="BX450">
        <v>18.25</v>
      </c>
      <c r="BY450" t="s">
        <v>104</v>
      </c>
      <c r="BZ450">
        <v>0</v>
      </c>
      <c r="CA450">
        <v>0</v>
      </c>
      <c r="CB450">
        <v>0</v>
      </c>
      <c r="CC450">
        <v>0</v>
      </c>
      <c r="CD450">
        <v>1</v>
      </c>
      <c r="CE450">
        <v>17</v>
      </c>
      <c r="CF450" t="s">
        <v>90</v>
      </c>
      <c r="CI450" t="s">
        <v>111</v>
      </c>
      <c r="CJ450" t="s">
        <v>118</v>
      </c>
      <c r="CK450" t="s">
        <v>111</v>
      </c>
      <c r="CL450" t="s">
        <v>119</v>
      </c>
      <c r="CM450" t="s">
        <v>111</v>
      </c>
    </row>
    <row r="451" spans="1:91" x14ac:dyDescent="0.25">
      <c r="A451" t="s">
        <v>89</v>
      </c>
      <c r="B451" t="s">
        <v>90</v>
      </c>
      <c r="C451" t="s">
        <v>1097</v>
      </c>
      <c r="D451" t="s">
        <v>1098</v>
      </c>
      <c r="E451" s="4">
        <v>806134847005</v>
      </c>
      <c r="F451" t="s">
        <v>1099</v>
      </c>
      <c r="G451" s="4">
        <v>318</v>
      </c>
      <c r="H451" s="4">
        <v>636</v>
      </c>
      <c r="I451" t="s">
        <v>1100</v>
      </c>
      <c r="J451" t="s">
        <v>1052</v>
      </c>
      <c r="K451" t="s">
        <v>96</v>
      </c>
      <c r="L451" t="s">
        <v>97</v>
      </c>
      <c r="M451" t="s">
        <v>98</v>
      </c>
      <c r="N451" t="s">
        <v>99</v>
      </c>
      <c r="O451" t="s">
        <v>100</v>
      </c>
      <c r="P451" t="s">
        <v>679</v>
      </c>
      <c r="Q451" t="s">
        <v>102</v>
      </c>
      <c r="R451">
        <v>0</v>
      </c>
      <c r="S451">
        <v>37</v>
      </c>
      <c r="T451">
        <v>13.5</v>
      </c>
      <c r="U451">
        <v>17</v>
      </c>
      <c r="V451">
        <v>71</v>
      </c>
      <c r="W451">
        <v>0</v>
      </c>
      <c r="X451">
        <v>0</v>
      </c>
      <c r="Y451">
        <v>10</v>
      </c>
      <c r="Z451">
        <v>3</v>
      </c>
      <c r="AA451">
        <v>60</v>
      </c>
      <c r="AB451" t="s">
        <v>103</v>
      </c>
      <c r="AD451" t="s">
        <v>103</v>
      </c>
      <c r="AE451" t="s">
        <v>103</v>
      </c>
      <c r="AF451" t="s">
        <v>104</v>
      </c>
      <c r="AG451" t="s">
        <v>105</v>
      </c>
      <c r="AH451">
        <v>38</v>
      </c>
      <c r="AI451">
        <v>21</v>
      </c>
      <c r="AJ451">
        <v>12</v>
      </c>
      <c r="AK451">
        <v>15</v>
      </c>
      <c r="AL451">
        <v>0</v>
      </c>
      <c r="AM451">
        <v>0</v>
      </c>
      <c r="AN451">
        <v>0</v>
      </c>
      <c r="AO451">
        <v>0</v>
      </c>
      <c r="AP451" t="s">
        <v>106</v>
      </c>
      <c r="AQ451" t="s">
        <v>107</v>
      </c>
      <c r="AR451" t="s">
        <v>108</v>
      </c>
      <c r="AS451" t="s">
        <v>109</v>
      </c>
      <c r="AT451" t="s">
        <v>110</v>
      </c>
      <c r="AU451" t="s">
        <v>104</v>
      </c>
      <c r="AX451" t="s">
        <v>104</v>
      </c>
      <c r="AY451">
        <v>0</v>
      </c>
      <c r="AZ451">
        <v>0.5</v>
      </c>
      <c r="BA451">
        <v>5.5</v>
      </c>
      <c r="BC451">
        <v>0</v>
      </c>
      <c r="BD451">
        <v>147</v>
      </c>
      <c r="BE451" t="s">
        <v>392</v>
      </c>
      <c r="BI451" t="s">
        <v>112</v>
      </c>
      <c r="BJ451" t="s">
        <v>111</v>
      </c>
      <c r="BK451" t="s">
        <v>113</v>
      </c>
      <c r="BL451" t="str">
        <f>"https://www.hvlgroup.com/Products/Specs/"&amp;"H193903-AGB"</f>
        <v>https://www.hvlgroup.com/Products/Specs/H193903-AGB</v>
      </c>
      <c r="BM451" t="s">
        <v>1101</v>
      </c>
      <c r="BN451" t="str">
        <f>"https://www.hvlgroup.com/Product/"&amp;"H193903-AGB"</f>
        <v>https://www.hvlgroup.com/Product/H193903-AGB</v>
      </c>
      <c r="BO451" t="s">
        <v>104</v>
      </c>
      <c r="BP451" t="s">
        <v>104</v>
      </c>
      <c r="BQ451" t="s">
        <v>1055</v>
      </c>
      <c r="BR451" t="s">
        <v>116</v>
      </c>
      <c r="BS451" t="s">
        <v>554</v>
      </c>
      <c r="BT451">
        <v>7</v>
      </c>
      <c r="BV451" s="1">
        <v>43101</v>
      </c>
      <c r="BW451">
        <v>71</v>
      </c>
      <c r="BX451">
        <v>17</v>
      </c>
      <c r="BY451" t="s">
        <v>104</v>
      </c>
      <c r="BZ451">
        <v>0</v>
      </c>
      <c r="CA451">
        <v>0</v>
      </c>
      <c r="CB451">
        <v>0</v>
      </c>
      <c r="CC451">
        <v>0</v>
      </c>
      <c r="CD451">
        <v>1</v>
      </c>
      <c r="CE451">
        <v>18</v>
      </c>
      <c r="CF451" t="s">
        <v>90</v>
      </c>
      <c r="CI451" t="s">
        <v>111</v>
      </c>
      <c r="CJ451" t="s">
        <v>118</v>
      </c>
      <c r="CK451" t="s">
        <v>111</v>
      </c>
      <c r="CL451" t="s">
        <v>119</v>
      </c>
      <c r="CM451" t="s">
        <v>104</v>
      </c>
    </row>
    <row r="452" spans="1:91" x14ac:dyDescent="0.25">
      <c r="A452" t="s">
        <v>89</v>
      </c>
      <c r="B452" t="s">
        <v>90</v>
      </c>
      <c r="C452" t="s">
        <v>1102</v>
      </c>
      <c r="D452" t="s">
        <v>1098</v>
      </c>
      <c r="E452" s="4">
        <v>806134847012</v>
      </c>
      <c r="F452" t="s">
        <v>1099</v>
      </c>
      <c r="G452" s="4">
        <v>318</v>
      </c>
      <c r="H452" s="4">
        <v>636</v>
      </c>
      <c r="I452" t="s">
        <v>1100</v>
      </c>
      <c r="J452" t="s">
        <v>1052</v>
      </c>
      <c r="K452" t="s">
        <v>96</v>
      </c>
      <c r="L452" t="s">
        <v>97</v>
      </c>
      <c r="M452" t="s">
        <v>98</v>
      </c>
      <c r="N452" t="s">
        <v>121</v>
      </c>
      <c r="O452" t="s">
        <v>100</v>
      </c>
      <c r="P452" t="s">
        <v>1053</v>
      </c>
      <c r="Q452" t="s">
        <v>102</v>
      </c>
      <c r="R452">
        <v>0</v>
      </c>
      <c r="S452">
        <v>37</v>
      </c>
      <c r="T452">
        <v>13.5</v>
      </c>
      <c r="U452">
        <v>17</v>
      </c>
      <c r="V452">
        <v>71</v>
      </c>
      <c r="W452">
        <v>0</v>
      </c>
      <c r="X452">
        <v>0</v>
      </c>
      <c r="Y452">
        <v>10</v>
      </c>
      <c r="Z452">
        <v>3</v>
      </c>
      <c r="AA452">
        <v>60</v>
      </c>
      <c r="AB452" t="s">
        <v>103</v>
      </c>
      <c r="AD452" t="s">
        <v>103</v>
      </c>
      <c r="AE452" t="s">
        <v>103</v>
      </c>
      <c r="AF452" t="s">
        <v>104</v>
      </c>
      <c r="AG452" t="s">
        <v>105</v>
      </c>
      <c r="AH452">
        <v>38</v>
      </c>
      <c r="AI452">
        <v>21</v>
      </c>
      <c r="AJ452">
        <v>12</v>
      </c>
      <c r="AK452">
        <v>15</v>
      </c>
      <c r="AL452">
        <v>0</v>
      </c>
      <c r="AM452">
        <v>0</v>
      </c>
      <c r="AN452">
        <v>0</v>
      </c>
      <c r="AO452">
        <v>0</v>
      </c>
      <c r="AP452" t="s">
        <v>106</v>
      </c>
      <c r="AQ452" t="s">
        <v>107</v>
      </c>
      <c r="AR452" t="s">
        <v>108</v>
      </c>
      <c r="AS452" t="s">
        <v>109</v>
      </c>
      <c r="AT452" t="s">
        <v>110</v>
      </c>
      <c r="AU452" t="s">
        <v>104</v>
      </c>
      <c r="AX452" t="s">
        <v>104</v>
      </c>
      <c r="AY452">
        <v>0</v>
      </c>
      <c r="AZ452">
        <v>0.5</v>
      </c>
      <c r="BA452">
        <v>5.5</v>
      </c>
      <c r="BC452">
        <v>0</v>
      </c>
      <c r="BD452">
        <v>147</v>
      </c>
      <c r="BE452" t="s">
        <v>392</v>
      </c>
      <c r="BI452" t="s">
        <v>112</v>
      </c>
      <c r="BJ452" t="s">
        <v>111</v>
      </c>
      <c r="BK452" t="s">
        <v>122</v>
      </c>
      <c r="BL452" t="str">
        <f>"https://www.hvlgroup.com/Products/Specs/"&amp;"H193903-OB"</f>
        <v>https://www.hvlgroup.com/Products/Specs/H193903-OB</v>
      </c>
      <c r="BM452" t="s">
        <v>1101</v>
      </c>
      <c r="BN452" t="str">
        <f>"https://www.hvlgroup.com/Product/"&amp;"H193903-OB"</f>
        <v>https://www.hvlgroup.com/Product/H193903-OB</v>
      </c>
      <c r="BO452" t="s">
        <v>104</v>
      </c>
      <c r="BP452" t="s">
        <v>104</v>
      </c>
      <c r="BQ452" t="s">
        <v>1055</v>
      </c>
      <c r="BR452" t="s">
        <v>116</v>
      </c>
      <c r="BS452" t="s">
        <v>554</v>
      </c>
      <c r="BT452">
        <v>7</v>
      </c>
      <c r="BV452" s="1">
        <v>43101</v>
      </c>
      <c r="BW452">
        <v>71</v>
      </c>
      <c r="BX452">
        <v>17</v>
      </c>
      <c r="BY452" t="s">
        <v>104</v>
      </c>
      <c r="BZ452">
        <v>0</v>
      </c>
      <c r="CA452">
        <v>0</v>
      </c>
      <c r="CB452">
        <v>0</v>
      </c>
      <c r="CC452">
        <v>0</v>
      </c>
      <c r="CD452">
        <v>1</v>
      </c>
      <c r="CE452">
        <v>18</v>
      </c>
      <c r="CF452" t="s">
        <v>90</v>
      </c>
      <c r="CI452" t="s">
        <v>111</v>
      </c>
      <c r="CJ452" t="s">
        <v>118</v>
      </c>
      <c r="CK452" t="s">
        <v>111</v>
      </c>
      <c r="CL452" t="s">
        <v>119</v>
      </c>
      <c r="CM452" t="s">
        <v>104</v>
      </c>
    </row>
    <row r="453" spans="1:91" x14ac:dyDescent="0.25">
      <c r="A453" t="s">
        <v>89</v>
      </c>
      <c r="B453" t="s">
        <v>90</v>
      </c>
      <c r="C453" t="s">
        <v>1103</v>
      </c>
      <c r="D453" t="s">
        <v>1098</v>
      </c>
      <c r="E453" s="4">
        <v>806134847029</v>
      </c>
      <c r="F453" t="s">
        <v>1099</v>
      </c>
      <c r="G453" s="4">
        <v>318</v>
      </c>
      <c r="H453" s="4">
        <v>636</v>
      </c>
      <c r="I453" t="s">
        <v>1100</v>
      </c>
      <c r="J453" t="s">
        <v>1052</v>
      </c>
      <c r="K453" t="s">
        <v>96</v>
      </c>
      <c r="L453" t="s">
        <v>97</v>
      </c>
      <c r="M453" t="s">
        <v>98</v>
      </c>
      <c r="N453" t="s">
        <v>124</v>
      </c>
      <c r="O453" t="s">
        <v>100</v>
      </c>
      <c r="P453" t="s">
        <v>1053</v>
      </c>
      <c r="Q453" t="s">
        <v>102</v>
      </c>
      <c r="R453">
        <v>0</v>
      </c>
      <c r="S453">
        <v>37</v>
      </c>
      <c r="T453">
        <v>13.5</v>
      </c>
      <c r="U453">
        <v>17</v>
      </c>
      <c r="V453">
        <v>71</v>
      </c>
      <c r="W453">
        <v>0</v>
      </c>
      <c r="X453">
        <v>0</v>
      </c>
      <c r="Y453">
        <v>10</v>
      </c>
      <c r="Z453">
        <v>3</v>
      </c>
      <c r="AA453">
        <v>60</v>
      </c>
      <c r="AB453" t="s">
        <v>103</v>
      </c>
      <c r="AD453" t="s">
        <v>103</v>
      </c>
      <c r="AE453" t="s">
        <v>103</v>
      </c>
      <c r="AF453" t="s">
        <v>104</v>
      </c>
      <c r="AG453" t="s">
        <v>105</v>
      </c>
      <c r="AH453">
        <v>38</v>
      </c>
      <c r="AI453">
        <v>21</v>
      </c>
      <c r="AJ453">
        <v>12</v>
      </c>
      <c r="AK453">
        <v>15</v>
      </c>
      <c r="AL453">
        <v>0</v>
      </c>
      <c r="AM453">
        <v>0</v>
      </c>
      <c r="AN453">
        <v>0</v>
      </c>
      <c r="AO453">
        <v>0</v>
      </c>
      <c r="AP453" t="s">
        <v>106</v>
      </c>
      <c r="AQ453" t="s">
        <v>107</v>
      </c>
      <c r="AR453" t="s">
        <v>108</v>
      </c>
      <c r="AS453" t="s">
        <v>109</v>
      </c>
      <c r="AT453" t="s">
        <v>110</v>
      </c>
      <c r="AU453" t="s">
        <v>104</v>
      </c>
      <c r="AX453" t="s">
        <v>104</v>
      </c>
      <c r="AY453">
        <v>0</v>
      </c>
      <c r="AZ453">
        <v>0.5</v>
      </c>
      <c r="BA453">
        <v>5.5</v>
      </c>
      <c r="BC453">
        <v>0</v>
      </c>
      <c r="BD453">
        <v>147</v>
      </c>
      <c r="BE453" t="s">
        <v>392</v>
      </c>
      <c r="BI453" t="s">
        <v>112</v>
      </c>
      <c r="BJ453" t="s">
        <v>111</v>
      </c>
      <c r="BK453" t="s">
        <v>125</v>
      </c>
      <c r="BL453" t="str">
        <f>"https://www.hvlgroup.com/Products/Specs/"&amp;"H193903-PN"</f>
        <v>https://www.hvlgroup.com/Products/Specs/H193903-PN</v>
      </c>
      <c r="BM453" t="s">
        <v>1101</v>
      </c>
      <c r="BN453" t="str">
        <f>"https://www.hvlgroup.com/Product/"&amp;"H193903-PN"</f>
        <v>https://www.hvlgroup.com/Product/H193903-PN</v>
      </c>
      <c r="BO453" t="s">
        <v>104</v>
      </c>
      <c r="BP453" t="s">
        <v>104</v>
      </c>
      <c r="BQ453" t="s">
        <v>1055</v>
      </c>
      <c r="BR453" t="s">
        <v>116</v>
      </c>
      <c r="BS453" t="s">
        <v>554</v>
      </c>
      <c r="BT453">
        <v>7</v>
      </c>
      <c r="BV453" s="1">
        <v>43101</v>
      </c>
      <c r="BW453">
        <v>71</v>
      </c>
      <c r="BX453">
        <v>17</v>
      </c>
      <c r="BY453" t="s">
        <v>104</v>
      </c>
      <c r="BZ453">
        <v>0</v>
      </c>
      <c r="CA453">
        <v>0</v>
      </c>
      <c r="CB453">
        <v>0</v>
      </c>
      <c r="CC453">
        <v>0</v>
      </c>
      <c r="CD453">
        <v>1</v>
      </c>
      <c r="CE453">
        <v>18</v>
      </c>
      <c r="CF453" t="s">
        <v>90</v>
      </c>
      <c r="CI453" t="s">
        <v>111</v>
      </c>
      <c r="CJ453" t="s">
        <v>118</v>
      </c>
      <c r="CK453" t="s">
        <v>111</v>
      </c>
      <c r="CL453" t="s">
        <v>119</v>
      </c>
      <c r="CM453" t="s">
        <v>104</v>
      </c>
    </row>
    <row r="454" spans="1:91" x14ac:dyDescent="0.25">
      <c r="A454" t="s">
        <v>89</v>
      </c>
      <c r="B454" t="s">
        <v>90</v>
      </c>
      <c r="C454" t="s">
        <v>1104</v>
      </c>
      <c r="D454" t="s">
        <v>1105</v>
      </c>
      <c r="E454" s="4">
        <v>806134847036</v>
      </c>
      <c r="F454" t="s">
        <v>93</v>
      </c>
      <c r="G454" s="4">
        <v>64</v>
      </c>
      <c r="H454" s="4">
        <v>128</v>
      </c>
      <c r="I454" t="s">
        <v>94</v>
      </c>
      <c r="J454" t="s">
        <v>1106</v>
      </c>
      <c r="K454" t="s">
        <v>96</v>
      </c>
      <c r="L454" t="s">
        <v>97</v>
      </c>
      <c r="M454" t="s">
        <v>98</v>
      </c>
      <c r="N454" t="s">
        <v>99</v>
      </c>
      <c r="O454" t="s">
        <v>100</v>
      </c>
      <c r="P454" t="s">
        <v>679</v>
      </c>
      <c r="Q454" t="s">
        <v>102</v>
      </c>
      <c r="R454">
        <v>0</v>
      </c>
      <c r="S454">
        <v>4.75</v>
      </c>
      <c r="T454">
        <v>6.75</v>
      </c>
      <c r="U454">
        <v>0</v>
      </c>
      <c r="V454">
        <v>0</v>
      </c>
      <c r="W454">
        <v>0</v>
      </c>
      <c r="X454">
        <v>3.75</v>
      </c>
      <c r="Y454">
        <v>2</v>
      </c>
      <c r="Z454">
        <v>1</v>
      </c>
      <c r="AA454">
        <v>4</v>
      </c>
      <c r="AB454" t="s">
        <v>144</v>
      </c>
      <c r="AD454" t="s">
        <v>144</v>
      </c>
      <c r="AE454" t="s">
        <v>144</v>
      </c>
      <c r="AF454" t="s">
        <v>111</v>
      </c>
      <c r="AG454" t="s">
        <v>105</v>
      </c>
      <c r="AH454">
        <v>14</v>
      </c>
      <c r="AI454">
        <v>8</v>
      </c>
      <c r="AJ454">
        <v>8</v>
      </c>
      <c r="AK454">
        <v>4</v>
      </c>
      <c r="AL454">
        <v>0</v>
      </c>
      <c r="AM454">
        <v>0</v>
      </c>
      <c r="AN454">
        <v>0</v>
      </c>
      <c r="AO454">
        <v>0</v>
      </c>
      <c r="AP454" t="s">
        <v>106</v>
      </c>
      <c r="AQ454" t="s">
        <v>107</v>
      </c>
      <c r="AR454" t="s">
        <v>108</v>
      </c>
      <c r="AS454" t="s">
        <v>109</v>
      </c>
      <c r="AT454" t="s">
        <v>110</v>
      </c>
      <c r="AU454" t="s">
        <v>111</v>
      </c>
      <c r="AV454" t="s">
        <v>112</v>
      </c>
      <c r="AW454" t="s">
        <v>112</v>
      </c>
      <c r="AX454" t="s">
        <v>111</v>
      </c>
      <c r="AY454">
        <v>0</v>
      </c>
      <c r="AZ454">
        <v>0.5</v>
      </c>
      <c r="BA454">
        <v>4.75</v>
      </c>
      <c r="BC454">
        <v>0</v>
      </c>
      <c r="BD454">
        <v>10</v>
      </c>
      <c r="BI454" t="s">
        <v>145</v>
      </c>
      <c r="BJ454" t="s">
        <v>111</v>
      </c>
      <c r="BK454" t="s">
        <v>113</v>
      </c>
      <c r="BL454" t="str">
        <f>"https://www.hvlgroup.com/Products/Specs/"&amp;"H196101-AGB"</f>
        <v>https://www.hvlgroup.com/Products/Specs/H196101-AGB</v>
      </c>
      <c r="BM454" t="s">
        <v>1107</v>
      </c>
      <c r="BN454" t="str">
        <f>"https://www.hvlgroup.com/Product/"&amp;"H196101-AGB"</f>
        <v>https://www.hvlgroup.com/Product/H196101-AGB</v>
      </c>
      <c r="BO454" t="s">
        <v>104</v>
      </c>
      <c r="BP454" t="s">
        <v>104</v>
      </c>
      <c r="BQ454" t="s">
        <v>232</v>
      </c>
      <c r="BR454" t="s">
        <v>116</v>
      </c>
      <c r="BS454" t="s">
        <v>1108</v>
      </c>
      <c r="BT454">
        <v>4</v>
      </c>
      <c r="BV454" s="1">
        <v>43101</v>
      </c>
      <c r="BW454">
        <v>0</v>
      </c>
      <c r="BX454">
        <v>0</v>
      </c>
      <c r="BY454" t="s">
        <v>104</v>
      </c>
      <c r="BZ454">
        <v>0</v>
      </c>
      <c r="CA454">
        <v>0</v>
      </c>
      <c r="CB454">
        <v>0</v>
      </c>
      <c r="CC454">
        <v>0</v>
      </c>
      <c r="CD454">
        <v>1</v>
      </c>
      <c r="CE454">
        <v>113</v>
      </c>
      <c r="CF454" t="s">
        <v>90</v>
      </c>
      <c r="CI454" t="s">
        <v>111</v>
      </c>
      <c r="CJ454" t="s">
        <v>118</v>
      </c>
      <c r="CK454" t="s">
        <v>111</v>
      </c>
      <c r="CL454" t="s">
        <v>119</v>
      </c>
      <c r="CM454" t="s">
        <v>104</v>
      </c>
    </row>
    <row r="455" spans="1:91" x14ac:dyDescent="0.25">
      <c r="A455" t="s">
        <v>89</v>
      </c>
      <c r="B455" t="s">
        <v>90</v>
      </c>
      <c r="C455" t="s">
        <v>1109</v>
      </c>
      <c r="D455" t="s">
        <v>1105</v>
      </c>
      <c r="E455" s="4">
        <v>806134847043</v>
      </c>
      <c r="F455" t="s">
        <v>93</v>
      </c>
      <c r="G455" s="4">
        <v>64</v>
      </c>
      <c r="H455" s="4">
        <v>128</v>
      </c>
      <c r="I455" t="s">
        <v>94</v>
      </c>
      <c r="J455" t="s">
        <v>1106</v>
      </c>
      <c r="K455" t="s">
        <v>96</v>
      </c>
      <c r="L455" t="s">
        <v>97</v>
      </c>
      <c r="M455" t="s">
        <v>98</v>
      </c>
      <c r="N455" t="s">
        <v>124</v>
      </c>
      <c r="O455" t="s">
        <v>100</v>
      </c>
      <c r="P455" t="s">
        <v>679</v>
      </c>
      <c r="Q455" t="s">
        <v>102</v>
      </c>
      <c r="R455">
        <v>0</v>
      </c>
      <c r="S455">
        <v>4.75</v>
      </c>
      <c r="T455">
        <v>6.75</v>
      </c>
      <c r="U455">
        <v>0</v>
      </c>
      <c r="V455">
        <v>0</v>
      </c>
      <c r="W455">
        <v>0</v>
      </c>
      <c r="X455">
        <v>3.75</v>
      </c>
      <c r="Y455">
        <v>2</v>
      </c>
      <c r="Z455">
        <v>1</v>
      </c>
      <c r="AA455">
        <v>4</v>
      </c>
      <c r="AB455" t="s">
        <v>144</v>
      </c>
      <c r="AD455" t="s">
        <v>144</v>
      </c>
      <c r="AE455" t="s">
        <v>144</v>
      </c>
      <c r="AF455" t="s">
        <v>111</v>
      </c>
      <c r="AG455" t="s">
        <v>105</v>
      </c>
      <c r="AH455">
        <v>14</v>
      </c>
      <c r="AI455">
        <v>8</v>
      </c>
      <c r="AJ455">
        <v>8</v>
      </c>
      <c r="AK455">
        <v>4</v>
      </c>
      <c r="AL455">
        <v>0</v>
      </c>
      <c r="AM455">
        <v>0</v>
      </c>
      <c r="AN455">
        <v>0</v>
      </c>
      <c r="AO455">
        <v>0</v>
      </c>
      <c r="AP455" t="s">
        <v>106</v>
      </c>
      <c r="AQ455" t="s">
        <v>107</v>
      </c>
      <c r="AR455" t="s">
        <v>108</v>
      </c>
      <c r="AS455" t="s">
        <v>109</v>
      </c>
      <c r="AT455" t="s">
        <v>110</v>
      </c>
      <c r="AU455" t="s">
        <v>111</v>
      </c>
      <c r="AV455" t="s">
        <v>112</v>
      </c>
      <c r="AW455" t="s">
        <v>112</v>
      </c>
      <c r="AX455" t="s">
        <v>111</v>
      </c>
      <c r="AY455">
        <v>0</v>
      </c>
      <c r="AZ455">
        <v>0.5</v>
      </c>
      <c r="BA455">
        <v>4.75</v>
      </c>
      <c r="BC455">
        <v>0</v>
      </c>
      <c r="BD455">
        <v>10</v>
      </c>
      <c r="BI455" t="s">
        <v>145</v>
      </c>
      <c r="BJ455" t="s">
        <v>111</v>
      </c>
      <c r="BK455" t="s">
        <v>125</v>
      </c>
      <c r="BL455" t="str">
        <f>"https://www.hvlgroup.com/Products/Specs/"&amp;"H196101-PN"</f>
        <v>https://www.hvlgroup.com/Products/Specs/H196101-PN</v>
      </c>
      <c r="BM455" t="s">
        <v>1107</v>
      </c>
      <c r="BN455" t="str">
        <f>"https://www.hvlgroup.com/Product/"&amp;"H196101-PN"</f>
        <v>https://www.hvlgroup.com/Product/H196101-PN</v>
      </c>
      <c r="BO455" t="s">
        <v>104</v>
      </c>
      <c r="BP455" t="s">
        <v>104</v>
      </c>
      <c r="BQ455" t="s">
        <v>232</v>
      </c>
      <c r="BR455" t="s">
        <v>116</v>
      </c>
      <c r="BS455" t="s">
        <v>1108</v>
      </c>
      <c r="BT455">
        <v>4</v>
      </c>
      <c r="BV455" s="1">
        <v>43101</v>
      </c>
      <c r="BW455">
        <v>0</v>
      </c>
      <c r="BX455">
        <v>0</v>
      </c>
      <c r="BY455" t="s">
        <v>104</v>
      </c>
      <c r="BZ455">
        <v>0</v>
      </c>
      <c r="CA455">
        <v>0</v>
      </c>
      <c r="CB455">
        <v>0</v>
      </c>
      <c r="CC455">
        <v>0</v>
      </c>
      <c r="CD455">
        <v>1</v>
      </c>
      <c r="CE455">
        <v>113</v>
      </c>
      <c r="CF455" t="s">
        <v>90</v>
      </c>
      <c r="CI455" t="s">
        <v>111</v>
      </c>
      <c r="CJ455" t="s">
        <v>118</v>
      </c>
      <c r="CK455" t="s">
        <v>111</v>
      </c>
      <c r="CL455" t="s">
        <v>119</v>
      </c>
      <c r="CM455" t="s">
        <v>104</v>
      </c>
    </row>
    <row r="456" spans="1:91" x14ac:dyDescent="0.25">
      <c r="A456" t="s">
        <v>89</v>
      </c>
      <c r="B456" t="s">
        <v>90</v>
      </c>
      <c r="C456" t="s">
        <v>1110</v>
      </c>
      <c r="D456" t="s">
        <v>1111</v>
      </c>
      <c r="E456" s="4">
        <v>806134847050</v>
      </c>
      <c r="F456" t="s">
        <v>128</v>
      </c>
      <c r="G456" s="4">
        <v>99</v>
      </c>
      <c r="H456" s="4">
        <v>198</v>
      </c>
      <c r="I456" t="s">
        <v>548</v>
      </c>
      <c r="J456" t="s">
        <v>1106</v>
      </c>
      <c r="K456" t="s">
        <v>96</v>
      </c>
      <c r="L456" t="s">
        <v>97</v>
      </c>
      <c r="M456" t="s">
        <v>98</v>
      </c>
      <c r="N456" t="s">
        <v>99</v>
      </c>
      <c r="O456" t="s">
        <v>100</v>
      </c>
      <c r="P456" t="s">
        <v>679</v>
      </c>
      <c r="Q456" t="s">
        <v>102</v>
      </c>
      <c r="R456">
        <v>0</v>
      </c>
      <c r="S456">
        <v>4.75</v>
      </c>
      <c r="T456">
        <v>13</v>
      </c>
      <c r="U456">
        <v>0</v>
      </c>
      <c r="V456">
        <v>0</v>
      </c>
      <c r="W456">
        <v>0</v>
      </c>
      <c r="X456">
        <v>3.75</v>
      </c>
      <c r="Y456">
        <v>3</v>
      </c>
      <c r="Z456">
        <v>2</v>
      </c>
      <c r="AA456">
        <v>4</v>
      </c>
      <c r="AB456" t="s">
        <v>144</v>
      </c>
      <c r="AD456" t="s">
        <v>144</v>
      </c>
      <c r="AE456" t="s">
        <v>144</v>
      </c>
      <c r="AF456" t="s">
        <v>111</v>
      </c>
      <c r="AG456" t="s">
        <v>105</v>
      </c>
      <c r="AH456">
        <v>24</v>
      </c>
      <c r="AI456">
        <v>8</v>
      </c>
      <c r="AJ456">
        <v>8</v>
      </c>
      <c r="AK456">
        <v>5</v>
      </c>
      <c r="AL456">
        <v>0</v>
      </c>
      <c r="AM456">
        <v>0</v>
      </c>
      <c r="AN456">
        <v>0</v>
      </c>
      <c r="AO456">
        <v>0</v>
      </c>
      <c r="AP456" t="s">
        <v>106</v>
      </c>
      <c r="AQ456" t="s">
        <v>107</v>
      </c>
      <c r="AR456" t="s">
        <v>108</v>
      </c>
      <c r="AS456" t="s">
        <v>109</v>
      </c>
      <c r="AT456" t="s">
        <v>110</v>
      </c>
      <c r="AU456" t="s">
        <v>111</v>
      </c>
      <c r="AV456" t="s">
        <v>112</v>
      </c>
      <c r="AW456" t="s">
        <v>112</v>
      </c>
      <c r="AX456" t="s">
        <v>111</v>
      </c>
      <c r="AY456">
        <v>0</v>
      </c>
      <c r="AZ456">
        <v>0.5</v>
      </c>
      <c r="BA456">
        <v>4.75</v>
      </c>
      <c r="BC456">
        <v>0</v>
      </c>
      <c r="BD456">
        <v>10.75</v>
      </c>
      <c r="BI456" t="s">
        <v>145</v>
      </c>
      <c r="BJ456" t="s">
        <v>111</v>
      </c>
      <c r="BK456" t="s">
        <v>113</v>
      </c>
      <c r="BL456" t="str">
        <f>"https://www.hvlgroup.com/Products/Specs/"&amp;"H196102-AGB"</f>
        <v>https://www.hvlgroup.com/Products/Specs/H196102-AGB</v>
      </c>
      <c r="BM456" t="s">
        <v>1112</v>
      </c>
      <c r="BN456" t="str">
        <f>"https://www.hvlgroup.com/Product/"&amp;"H196102-AGB"</f>
        <v>https://www.hvlgroup.com/Product/H196102-AGB</v>
      </c>
      <c r="BO456" t="s">
        <v>104</v>
      </c>
      <c r="BP456" t="s">
        <v>104</v>
      </c>
      <c r="BQ456" t="s">
        <v>232</v>
      </c>
      <c r="BR456" t="s">
        <v>116</v>
      </c>
      <c r="BS456" t="s">
        <v>1108</v>
      </c>
      <c r="BT456">
        <v>4</v>
      </c>
      <c r="BV456" s="1">
        <v>43101</v>
      </c>
      <c r="BW456">
        <v>0</v>
      </c>
      <c r="BX456">
        <v>0</v>
      </c>
      <c r="BY456" t="s">
        <v>104</v>
      </c>
      <c r="BZ456">
        <v>0</v>
      </c>
      <c r="CA456">
        <v>0</v>
      </c>
      <c r="CB456">
        <v>0</v>
      </c>
      <c r="CC456">
        <v>0</v>
      </c>
      <c r="CD456">
        <v>1</v>
      </c>
      <c r="CE456">
        <v>113</v>
      </c>
      <c r="CF456" t="s">
        <v>90</v>
      </c>
      <c r="CI456" t="s">
        <v>111</v>
      </c>
      <c r="CJ456" t="s">
        <v>118</v>
      </c>
      <c r="CK456" t="s">
        <v>111</v>
      </c>
      <c r="CL456" t="s">
        <v>119</v>
      </c>
      <c r="CM456" t="s">
        <v>104</v>
      </c>
    </row>
    <row r="457" spans="1:91" x14ac:dyDescent="0.25">
      <c r="A457" t="s">
        <v>89</v>
      </c>
      <c r="B457" t="s">
        <v>90</v>
      </c>
      <c r="C457" t="s">
        <v>1113</v>
      </c>
      <c r="D457" t="s">
        <v>1111</v>
      </c>
      <c r="E457" s="4">
        <v>806134847067</v>
      </c>
      <c r="F457" t="s">
        <v>128</v>
      </c>
      <c r="G457" s="4">
        <v>99</v>
      </c>
      <c r="H457" s="4">
        <v>198</v>
      </c>
      <c r="I457" t="s">
        <v>94</v>
      </c>
      <c r="J457" t="s">
        <v>1106</v>
      </c>
      <c r="K457" t="s">
        <v>96</v>
      </c>
      <c r="L457" t="s">
        <v>97</v>
      </c>
      <c r="M457" t="s">
        <v>98</v>
      </c>
      <c r="N457" t="s">
        <v>124</v>
      </c>
      <c r="O457" t="s">
        <v>100</v>
      </c>
      <c r="P457" t="s">
        <v>679</v>
      </c>
      <c r="Q457" t="s">
        <v>102</v>
      </c>
      <c r="R457">
        <v>0</v>
      </c>
      <c r="S457">
        <v>4.75</v>
      </c>
      <c r="T457">
        <v>13</v>
      </c>
      <c r="U457">
        <v>0</v>
      </c>
      <c r="V457">
        <v>0</v>
      </c>
      <c r="W457">
        <v>0</v>
      </c>
      <c r="X457">
        <v>3.75</v>
      </c>
      <c r="Y457">
        <v>3</v>
      </c>
      <c r="Z457">
        <v>2</v>
      </c>
      <c r="AA457">
        <v>4</v>
      </c>
      <c r="AB457" t="s">
        <v>144</v>
      </c>
      <c r="AD457" t="s">
        <v>144</v>
      </c>
      <c r="AE457" t="s">
        <v>144</v>
      </c>
      <c r="AF457" t="s">
        <v>111</v>
      </c>
      <c r="AG457" t="s">
        <v>105</v>
      </c>
      <c r="AH457">
        <v>24</v>
      </c>
      <c r="AI457">
        <v>8</v>
      </c>
      <c r="AJ457">
        <v>8</v>
      </c>
      <c r="AK457">
        <v>5</v>
      </c>
      <c r="AL457">
        <v>0</v>
      </c>
      <c r="AM457">
        <v>0</v>
      </c>
      <c r="AN457">
        <v>0</v>
      </c>
      <c r="AO457">
        <v>0</v>
      </c>
      <c r="AP457" t="s">
        <v>106</v>
      </c>
      <c r="AQ457" t="s">
        <v>107</v>
      </c>
      <c r="AR457" t="s">
        <v>108</v>
      </c>
      <c r="AS457" t="s">
        <v>109</v>
      </c>
      <c r="AT457" t="s">
        <v>110</v>
      </c>
      <c r="AU457" t="s">
        <v>111</v>
      </c>
      <c r="AV457" t="s">
        <v>112</v>
      </c>
      <c r="AW457" t="s">
        <v>112</v>
      </c>
      <c r="AX457" t="s">
        <v>111</v>
      </c>
      <c r="AY457">
        <v>0</v>
      </c>
      <c r="AZ457">
        <v>0.5</v>
      </c>
      <c r="BA457">
        <v>4.75</v>
      </c>
      <c r="BC457">
        <v>0</v>
      </c>
      <c r="BD457">
        <v>10.75</v>
      </c>
      <c r="BI457" t="s">
        <v>145</v>
      </c>
      <c r="BJ457" t="s">
        <v>111</v>
      </c>
      <c r="BK457" t="s">
        <v>125</v>
      </c>
      <c r="BL457" t="str">
        <f>"https://www.hvlgroup.com/Products/Specs/"&amp;"H196102-PN"</f>
        <v>https://www.hvlgroup.com/Products/Specs/H196102-PN</v>
      </c>
      <c r="BM457" t="s">
        <v>1112</v>
      </c>
      <c r="BN457" t="str">
        <f>"https://www.hvlgroup.com/Product/"&amp;"H196102-PN"</f>
        <v>https://www.hvlgroup.com/Product/H196102-PN</v>
      </c>
      <c r="BO457" t="s">
        <v>104</v>
      </c>
      <c r="BP457" t="s">
        <v>104</v>
      </c>
      <c r="BQ457" t="s">
        <v>232</v>
      </c>
      <c r="BR457" t="s">
        <v>116</v>
      </c>
      <c r="BS457" t="s">
        <v>1108</v>
      </c>
      <c r="BT457">
        <v>4</v>
      </c>
      <c r="BV457" s="1">
        <v>43101</v>
      </c>
      <c r="BW457">
        <v>0</v>
      </c>
      <c r="BX457">
        <v>0</v>
      </c>
      <c r="BY457" t="s">
        <v>104</v>
      </c>
      <c r="BZ457">
        <v>0</v>
      </c>
      <c r="CA457">
        <v>0</v>
      </c>
      <c r="CB457">
        <v>0</v>
      </c>
      <c r="CC457">
        <v>0</v>
      </c>
      <c r="CD457">
        <v>1</v>
      </c>
      <c r="CE457">
        <v>113</v>
      </c>
      <c r="CF457" t="s">
        <v>90</v>
      </c>
      <c r="CI457" t="s">
        <v>111</v>
      </c>
      <c r="CJ457" t="s">
        <v>118</v>
      </c>
      <c r="CK457" t="s">
        <v>111</v>
      </c>
      <c r="CL457" t="s">
        <v>119</v>
      </c>
      <c r="CM457" t="s">
        <v>104</v>
      </c>
    </row>
    <row r="458" spans="1:91" x14ac:dyDescent="0.25">
      <c r="A458" t="s">
        <v>89</v>
      </c>
      <c r="B458" t="s">
        <v>90</v>
      </c>
      <c r="C458" t="s">
        <v>1114</v>
      </c>
      <c r="D458" t="s">
        <v>1115</v>
      </c>
      <c r="E458" s="4">
        <v>806134847074</v>
      </c>
      <c r="F458" t="s">
        <v>1116</v>
      </c>
      <c r="G458" s="4">
        <v>128</v>
      </c>
      <c r="H458" s="4">
        <v>256</v>
      </c>
      <c r="I458" t="s">
        <v>482</v>
      </c>
      <c r="J458" t="s">
        <v>1106</v>
      </c>
      <c r="K458" t="s">
        <v>96</v>
      </c>
      <c r="L458" t="s">
        <v>97</v>
      </c>
      <c r="M458" t="s">
        <v>98</v>
      </c>
      <c r="N458" t="s">
        <v>99</v>
      </c>
      <c r="O458" t="s">
        <v>100</v>
      </c>
      <c r="P458" t="s">
        <v>679</v>
      </c>
      <c r="Q458" t="s">
        <v>102</v>
      </c>
      <c r="R458">
        <v>0</v>
      </c>
      <c r="S458">
        <v>9.25</v>
      </c>
      <c r="T458">
        <v>7</v>
      </c>
      <c r="U458">
        <v>0</v>
      </c>
      <c r="V458">
        <v>0</v>
      </c>
      <c r="W458">
        <v>0</v>
      </c>
      <c r="X458">
        <v>0</v>
      </c>
      <c r="Y458">
        <v>8</v>
      </c>
      <c r="Z458">
        <v>3</v>
      </c>
      <c r="AA458">
        <v>4</v>
      </c>
      <c r="AB458" t="s">
        <v>144</v>
      </c>
      <c r="AD458" t="s">
        <v>144</v>
      </c>
      <c r="AE458" t="s">
        <v>144</v>
      </c>
      <c r="AF458" t="s">
        <v>111</v>
      </c>
      <c r="AG458" t="s">
        <v>105</v>
      </c>
      <c r="AH458">
        <v>13</v>
      </c>
      <c r="AI458">
        <v>13</v>
      </c>
      <c r="AJ458">
        <v>12</v>
      </c>
      <c r="AK458">
        <v>10</v>
      </c>
      <c r="AL458">
        <v>0</v>
      </c>
      <c r="AM458">
        <v>0</v>
      </c>
      <c r="AN458">
        <v>0</v>
      </c>
      <c r="AO458">
        <v>0</v>
      </c>
      <c r="AP458" t="s">
        <v>106</v>
      </c>
      <c r="AQ458" t="s">
        <v>107</v>
      </c>
      <c r="AR458" t="s">
        <v>108</v>
      </c>
      <c r="AS458" t="s">
        <v>109</v>
      </c>
      <c r="AT458" t="s">
        <v>110</v>
      </c>
      <c r="AU458" t="s">
        <v>104</v>
      </c>
      <c r="AX458" t="s">
        <v>104</v>
      </c>
      <c r="AY458">
        <v>0</v>
      </c>
      <c r="AZ458">
        <v>0.5</v>
      </c>
      <c r="BA458">
        <v>9.25</v>
      </c>
      <c r="BC458">
        <v>0</v>
      </c>
      <c r="BD458">
        <v>10</v>
      </c>
      <c r="BI458" t="s">
        <v>145</v>
      </c>
      <c r="BJ458" t="s">
        <v>111</v>
      </c>
      <c r="BK458" t="s">
        <v>113</v>
      </c>
      <c r="BL458" t="str">
        <f>"https://www.hvlgroup.com/Products/Specs/"&amp;"H196503-AGB"</f>
        <v>https://www.hvlgroup.com/Products/Specs/H196503-AGB</v>
      </c>
      <c r="BM458" t="s">
        <v>1117</v>
      </c>
      <c r="BN458" t="str">
        <f>"https://www.hvlgroup.com/Product/"&amp;"H196503-AGB"</f>
        <v>https://www.hvlgroup.com/Product/H196503-AGB</v>
      </c>
      <c r="BO458" t="s">
        <v>104</v>
      </c>
      <c r="BP458" t="s">
        <v>104</v>
      </c>
      <c r="BQ458" t="s">
        <v>232</v>
      </c>
      <c r="BR458" t="s">
        <v>116</v>
      </c>
      <c r="BS458" t="s">
        <v>1108</v>
      </c>
      <c r="BT458">
        <v>5</v>
      </c>
      <c r="BV458" s="1">
        <v>43101</v>
      </c>
      <c r="BW458">
        <v>0</v>
      </c>
      <c r="BX458">
        <v>0</v>
      </c>
      <c r="BY458" t="s">
        <v>104</v>
      </c>
      <c r="BZ458">
        <v>0</v>
      </c>
      <c r="CA458">
        <v>0</v>
      </c>
      <c r="CB458">
        <v>0</v>
      </c>
      <c r="CC458">
        <v>0</v>
      </c>
      <c r="CD458">
        <v>1</v>
      </c>
      <c r="CE458">
        <v>158</v>
      </c>
      <c r="CF458" t="s">
        <v>90</v>
      </c>
      <c r="CI458" t="s">
        <v>111</v>
      </c>
      <c r="CJ458" t="s">
        <v>118</v>
      </c>
      <c r="CK458" t="s">
        <v>111</v>
      </c>
      <c r="CL458" t="s">
        <v>119</v>
      </c>
      <c r="CM458" t="s">
        <v>104</v>
      </c>
    </row>
    <row r="459" spans="1:91" x14ac:dyDescent="0.25">
      <c r="A459" t="s">
        <v>89</v>
      </c>
      <c r="B459" t="s">
        <v>90</v>
      </c>
      <c r="C459" t="s">
        <v>1118</v>
      </c>
      <c r="D459" t="s">
        <v>1115</v>
      </c>
      <c r="E459" s="4">
        <v>806134847081</v>
      </c>
      <c r="F459" t="s">
        <v>1116</v>
      </c>
      <c r="G459" s="4">
        <v>128</v>
      </c>
      <c r="H459" s="4">
        <v>256</v>
      </c>
      <c r="I459" t="s">
        <v>482</v>
      </c>
      <c r="J459" t="s">
        <v>1106</v>
      </c>
      <c r="K459" t="s">
        <v>96</v>
      </c>
      <c r="L459" t="s">
        <v>97</v>
      </c>
      <c r="M459" t="s">
        <v>98</v>
      </c>
      <c r="N459" t="s">
        <v>124</v>
      </c>
      <c r="O459" t="s">
        <v>100</v>
      </c>
      <c r="P459" t="s">
        <v>1040</v>
      </c>
      <c r="Q459" t="s">
        <v>102</v>
      </c>
      <c r="R459">
        <v>0</v>
      </c>
      <c r="S459">
        <v>9.25</v>
      </c>
      <c r="T459">
        <v>7</v>
      </c>
      <c r="U459">
        <v>0</v>
      </c>
      <c r="V459">
        <v>0</v>
      </c>
      <c r="W459">
        <v>0</v>
      </c>
      <c r="X459">
        <v>0</v>
      </c>
      <c r="Y459">
        <v>8</v>
      </c>
      <c r="Z459">
        <v>3</v>
      </c>
      <c r="AA459">
        <v>4</v>
      </c>
      <c r="AB459" t="s">
        <v>144</v>
      </c>
      <c r="AD459" t="s">
        <v>144</v>
      </c>
      <c r="AE459" t="s">
        <v>144</v>
      </c>
      <c r="AF459" t="s">
        <v>111</v>
      </c>
      <c r="AG459" t="s">
        <v>105</v>
      </c>
      <c r="AH459">
        <v>13</v>
      </c>
      <c r="AI459">
        <v>13</v>
      </c>
      <c r="AJ459">
        <v>12</v>
      </c>
      <c r="AK459">
        <v>10</v>
      </c>
      <c r="AL459">
        <v>0</v>
      </c>
      <c r="AM459">
        <v>0</v>
      </c>
      <c r="AN459">
        <v>0</v>
      </c>
      <c r="AO459">
        <v>0</v>
      </c>
      <c r="AP459" t="s">
        <v>106</v>
      </c>
      <c r="AQ459" t="s">
        <v>107</v>
      </c>
      <c r="AR459" t="s">
        <v>108</v>
      </c>
      <c r="AS459" t="s">
        <v>109</v>
      </c>
      <c r="AT459" t="s">
        <v>110</v>
      </c>
      <c r="AU459" t="s">
        <v>104</v>
      </c>
      <c r="AX459" t="s">
        <v>104</v>
      </c>
      <c r="AY459">
        <v>0</v>
      </c>
      <c r="AZ459">
        <v>0.5</v>
      </c>
      <c r="BA459">
        <v>9.25</v>
      </c>
      <c r="BC459">
        <v>0</v>
      </c>
      <c r="BD459">
        <v>10</v>
      </c>
      <c r="BI459" t="s">
        <v>145</v>
      </c>
      <c r="BJ459" t="s">
        <v>111</v>
      </c>
      <c r="BK459" t="s">
        <v>125</v>
      </c>
      <c r="BL459" t="str">
        <f>"https://www.hvlgroup.com/Products/Specs/"&amp;"H196503-PN"</f>
        <v>https://www.hvlgroup.com/Products/Specs/H196503-PN</v>
      </c>
      <c r="BM459" t="s">
        <v>1117</v>
      </c>
      <c r="BN459" t="str">
        <f>"https://www.hvlgroup.com/Product/"&amp;"H196503-PN"</f>
        <v>https://www.hvlgroup.com/Product/H196503-PN</v>
      </c>
      <c r="BO459" t="s">
        <v>104</v>
      </c>
      <c r="BP459" t="s">
        <v>104</v>
      </c>
      <c r="BQ459" t="s">
        <v>232</v>
      </c>
      <c r="BR459" t="s">
        <v>116</v>
      </c>
      <c r="BS459" t="s">
        <v>1119</v>
      </c>
      <c r="BT459">
        <v>5</v>
      </c>
      <c r="BV459" s="1">
        <v>43101</v>
      </c>
      <c r="BW459">
        <v>0</v>
      </c>
      <c r="BX459">
        <v>0</v>
      </c>
      <c r="BY459" t="s">
        <v>104</v>
      </c>
      <c r="BZ459">
        <v>0</v>
      </c>
      <c r="CA459">
        <v>0</v>
      </c>
      <c r="CB459">
        <v>0</v>
      </c>
      <c r="CC459">
        <v>0</v>
      </c>
      <c r="CD459">
        <v>1</v>
      </c>
      <c r="CE459">
        <v>158</v>
      </c>
      <c r="CF459" t="s">
        <v>90</v>
      </c>
      <c r="CI459" t="s">
        <v>111</v>
      </c>
      <c r="CJ459" t="s">
        <v>118</v>
      </c>
      <c r="CK459" t="s">
        <v>111</v>
      </c>
      <c r="CL459" t="s">
        <v>119</v>
      </c>
      <c r="CM459" t="s">
        <v>104</v>
      </c>
    </row>
    <row r="460" spans="1:91" x14ac:dyDescent="0.25">
      <c r="A460" t="s">
        <v>89</v>
      </c>
      <c r="B460" t="s">
        <v>90</v>
      </c>
      <c r="C460" t="s">
        <v>1120</v>
      </c>
      <c r="D460" t="s">
        <v>1121</v>
      </c>
      <c r="E460" s="4">
        <v>806134847098</v>
      </c>
      <c r="F460" t="s">
        <v>1122</v>
      </c>
      <c r="G460" s="4">
        <v>318</v>
      </c>
      <c r="H460" s="4">
        <v>636</v>
      </c>
      <c r="I460" t="s">
        <v>135</v>
      </c>
      <c r="J460" t="s">
        <v>1106</v>
      </c>
      <c r="K460" t="s">
        <v>96</v>
      </c>
      <c r="L460" t="s">
        <v>97</v>
      </c>
      <c r="M460" t="s">
        <v>98</v>
      </c>
      <c r="N460" t="s">
        <v>99</v>
      </c>
      <c r="O460" t="s">
        <v>100</v>
      </c>
      <c r="P460" t="s">
        <v>1040</v>
      </c>
      <c r="Q460" t="s">
        <v>102</v>
      </c>
      <c r="R460">
        <v>0</v>
      </c>
      <c r="S460">
        <v>7.5</v>
      </c>
      <c r="T460">
        <v>0</v>
      </c>
      <c r="U460">
        <v>19.75</v>
      </c>
      <c r="V460">
        <v>67.75</v>
      </c>
      <c r="W460">
        <v>0</v>
      </c>
      <c r="X460">
        <v>0</v>
      </c>
      <c r="Y460">
        <v>12</v>
      </c>
      <c r="Z460">
        <v>6</v>
      </c>
      <c r="AA460">
        <v>4</v>
      </c>
      <c r="AB460" t="s">
        <v>144</v>
      </c>
      <c r="AD460" t="s">
        <v>144</v>
      </c>
      <c r="AE460" t="s">
        <v>144</v>
      </c>
      <c r="AF460" t="s">
        <v>111</v>
      </c>
      <c r="AG460" t="s">
        <v>105</v>
      </c>
      <c r="AH460">
        <v>26</v>
      </c>
      <c r="AI460">
        <v>14</v>
      </c>
      <c r="AJ460">
        <v>8</v>
      </c>
      <c r="AK460">
        <v>14</v>
      </c>
      <c r="AL460">
        <v>0</v>
      </c>
      <c r="AM460">
        <v>0</v>
      </c>
      <c r="AN460">
        <v>0</v>
      </c>
      <c r="AO460">
        <v>0</v>
      </c>
      <c r="AP460" t="s">
        <v>106</v>
      </c>
      <c r="AQ460" t="s">
        <v>107</v>
      </c>
      <c r="AR460" t="s">
        <v>108</v>
      </c>
      <c r="AS460" t="s">
        <v>109</v>
      </c>
      <c r="AT460" t="s">
        <v>110</v>
      </c>
      <c r="AU460" t="s">
        <v>104</v>
      </c>
      <c r="AX460" t="s">
        <v>104</v>
      </c>
      <c r="AY460">
        <v>0</v>
      </c>
      <c r="AZ460">
        <v>0.5</v>
      </c>
      <c r="BA460">
        <v>4.75</v>
      </c>
      <c r="BC460">
        <v>0</v>
      </c>
      <c r="BD460">
        <v>10</v>
      </c>
      <c r="BE460" t="s">
        <v>392</v>
      </c>
      <c r="BI460" t="s">
        <v>145</v>
      </c>
      <c r="BJ460" t="s">
        <v>111</v>
      </c>
      <c r="BK460" t="s">
        <v>113</v>
      </c>
      <c r="BL460" t="str">
        <f>"https://www.hvlgroup.com/Products/Specs/"&amp;"H196706-AGB"</f>
        <v>https://www.hvlgroup.com/Products/Specs/H196706-AGB</v>
      </c>
      <c r="BM460" t="s">
        <v>1123</v>
      </c>
      <c r="BN460" t="str">
        <f>"https://www.hvlgroup.com/Product/"&amp;"H196706-AGB"</f>
        <v>https://www.hvlgroup.com/Product/H196706-AGB</v>
      </c>
      <c r="BO460" t="s">
        <v>104</v>
      </c>
      <c r="BP460" t="s">
        <v>104</v>
      </c>
      <c r="BQ460" t="s">
        <v>232</v>
      </c>
      <c r="BR460" t="s">
        <v>116</v>
      </c>
      <c r="BS460" t="s">
        <v>1119</v>
      </c>
      <c r="BT460">
        <v>5</v>
      </c>
      <c r="BV460" s="1">
        <v>43101</v>
      </c>
      <c r="BW460">
        <v>67.75</v>
      </c>
      <c r="BX460">
        <v>19.75</v>
      </c>
      <c r="BY460" t="s">
        <v>104</v>
      </c>
      <c r="BZ460">
        <v>0</v>
      </c>
      <c r="CA460">
        <v>0</v>
      </c>
      <c r="CB460">
        <v>0</v>
      </c>
      <c r="CC460">
        <v>0</v>
      </c>
      <c r="CD460">
        <v>1</v>
      </c>
      <c r="CE460">
        <v>48</v>
      </c>
      <c r="CF460" t="s">
        <v>90</v>
      </c>
      <c r="CI460" t="s">
        <v>111</v>
      </c>
      <c r="CJ460" t="s">
        <v>118</v>
      </c>
      <c r="CK460" t="s">
        <v>111</v>
      </c>
      <c r="CL460" t="s">
        <v>119</v>
      </c>
      <c r="CM460" t="s">
        <v>104</v>
      </c>
    </row>
    <row r="461" spans="1:91" x14ac:dyDescent="0.25">
      <c r="A461" t="s">
        <v>89</v>
      </c>
      <c r="B461" t="s">
        <v>90</v>
      </c>
      <c r="C461" t="s">
        <v>1124</v>
      </c>
      <c r="D461" t="s">
        <v>1121</v>
      </c>
      <c r="E461" s="4">
        <v>806134847104</v>
      </c>
      <c r="F461" t="s">
        <v>1122</v>
      </c>
      <c r="G461" s="4">
        <v>318</v>
      </c>
      <c r="H461" s="4">
        <v>636</v>
      </c>
      <c r="I461" t="s">
        <v>135</v>
      </c>
      <c r="J461" t="s">
        <v>1106</v>
      </c>
      <c r="K461" t="s">
        <v>96</v>
      </c>
      <c r="L461" t="s">
        <v>97</v>
      </c>
      <c r="M461" t="s">
        <v>98</v>
      </c>
      <c r="N461" t="s">
        <v>124</v>
      </c>
      <c r="O461" t="s">
        <v>100</v>
      </c>
      <c r="P461" t="s">
        <v>1040</v>
      </c>
      <c r="Q461" t="s">
        <v>102</v>
      </c>
      <c r="R461">
        <v>0</v>
      </c>
      <c r="S461">
        <v>7.5</v>
      </c>
      <c r="T461">
        <v>0</v>
      </c>
      <c r="U461">
        <v>19.75</v>
      </c>
      <c r="V461">
        <v>67.75</v>
      </c>
      <c r="W461">
        <v>0</v>
      </c>
      <c r="X461">
        <v>0</v>
      </c>
      <c r="Y461">
        <v>12</v>
      </c>
      <c r="Z461">
        <v>6</v>
      </c>
      <c r="AA461">
        <v>4</v>
      </c>
      <c r="AB461" t="s">
        <v>144</v>
      </c>
      <c r="AD461" t="s">
        <v>144</v>
      </c>
      <c r="AE461" t="s">
        <v>144</v>
      </c>
      <c r="AF461" t="s">
        <v>111</v>
      </c>
      <c r="AG461" t="s">
        <v>105</v>
      </c>
      <c r="AH461">
        <v>26</v>
      </c>
      <c r="AI461">
        <v>14</v>
      </c>
      <c r="AJ461">
        <v>8</v>
      </c>
      <c r="AK461">
        <v>14</v>
      </c>
      <c r="AL461">
        <v>0</v>
      </c>
      <c r="AM461">
        <v>0</v>
      </c>
      <c r="AN461">
        <v>0</v>
      </c>
      <c r="AO461">
        <v>0</v>
      </c>
      <c r="AP461" t="s">
        <v>106</v>
      </c>
      <c r="AQ461" t="s">
        <v>107</v>
      </c>
      <c r="AR461" t="s">
        <v>108</v>
      </c>
      <c r="AS461" t="s">
        <v>109</v>
      </c>
      <c r="AT461" t="s">
        <v>110</v>
      </c>
      <c r="AU461" t="s">
        <v>104</v>
      </c>
      <c r="AX461" t="s">
        <v>104</v>
      </c>
      <c r="AY461">
        <v>0</v>
      </c>
      <c r="AZ461">
        <v>0.5</v>
      </c>
      <c r="BA461">
        <v>4.75</v>
      </c>
      <c r="BC461">
        <v>0</v>
      </c>
      <c r="BD461">
        <v>10</v>
      </c>
      <c r="BE461" t="s">
        <v>392</v>
      </c>
      <c r="BI461" t="s">
        <v>145</v>
      </c>
      <c r="BJ461" t="s">
        <v>111</v>
      </c>
      <c r="BK461" t="s">
        <v>125</v>
      </c>
      <c r="BL461" t="str">
        <f>"https://www.hvlgroup.com/Products/Specs/"&amp;"H196706-PN"</f>
        <v>https://www.hvlgroup.com/Products/Specs/H196706-PN</v>
      </c>
      <c r="BM461" t="s">
        <v>1123</v>
      </c>
      <c r="BN461" t="str">
        <f>"https://www.hvlgroup.com/Product/"&amp;"H196706-PN"</f>
        <v>https://www.hvlgroup.com/Product/H196706-PN</v>
      </c>
      <c r="BO461" t="s">
        <v>104</v>
      </c>
      <c r="BP461" t="s">
        <v>104</v>
      </c>
      <c r="BQ461" t="s">
        <v>232</v>
      </c>
      <c r="BR461" t="s">
        <v>116</v>
      </c>
      <c r="BS461" t="s">
        <v>1119</v>
      </c>
      <c r="BT461">
        <v>5</v>
      </c>
      <c r="BV461" s="1">
        <v>43101</v>
      </c>
      <c r="BW461">
        <v>67.75</v>
      </c>
      <c r="BX461">
        <v>19.75</v>
      </c>
      <c r="BY461" t="s">
        <v>104</v>
      </c>
      <c r="BZ461">
        <v>0</v>
      </c>
      <c r="CA461">
        <v>0</v>
      </c>
      <c r="CB461">
        <v>0</v>
      </c>
      <c r="CC461">
        <v>0</v>
      </c>
      <c r="CD461">
        <v>1</v>
      </c>
      <c r="CE461">
        <v>48</v>
      </c>
      <c r="CF461" t="s">
        <v>90</v>
      </c>
      <c r="CI461" t="s">
        <v>111</v>
      </c>
      <c r="CJ461" t="s">
        <v>118</v>
      </c>
      <c r="CK461" t="s">
        <v>111</v>
      </c>
      <c r="CL461" t="s">
        <v>119</v>
      </c>
      <c r="CM461" t="s">
        <v>104</v>
      </c>
    </row>
    <row r="462" spans="1:91" x14ac:dyDescent="0.25">
      <c r="A462" t="s">
        <v>89</v>
      </c>
      <c r="B462" t="s">
        <v>90</v>
      </c>
      <c r="C462" t="s">
        <v>1125</v>
      </c>
      <c r="D462" t="s">
        <v>1126</v>
      </c>
      <c r="E462" s="4">
        <v>806134847111</v>
      </c>
      <c r="F462" t="s">
        <v>1127</v>
      </c>
      <c r="G462" s="4">
        <v>115</v>
      </c>
      <c r="H462" s="4">
        <v>230</v>
      </c>
      <c r="I462" t="s">
        <v>1070</v>
      </c>
      <c r="J462" t="s">
        <v>1128</v>
      </c>
      <c r="K462" t="s">
        <v>96</v>
      </c>
      <c r="L462" t="s">
        <v>97</v>
      </c>
      <c r="M462" t="s">
        <v>98</v>
      </c>
      <c r="N462" t="s">
        <v>1129</v>
      </c>
      <c r="O462" t="s">
        <v>100</v>
      </c>
      <c r="P462" t="s">
        <v>1130</v>
      </c>
      <c r="Q462" t="s">
        <v>1131</v>
      </c>
      <c r="R462">
        <v>0</v>
      </c>
      <c r="S462">
        <v>14</v>
      </c>
      <c r="T462">
        <v>8.5</v>
      </c>
      <c r="U462">
        <v>0</v>
      </c>
      <c r="V462">
        <v>0</v>
      </c>
      <c r="W462">
        <v>0</v>
      </c>
      <c r="X462">
        <v>0</v>
      </c>
      <c r="Y462">
        <v>10</v>
      </c>
      <c r="Z462">
        <v>1</v>
      </c>
      <c r="AA462">
        <v>60</v>
      </c>
      <c r="AB462" t="s">
        <v>163</v>
      </c>
      <c r="AD462" t="s">
        <v>163</v>
      </c>
      <c r="AE462" t="s">
        <v>163</v>
      </c>
      <c r="AF462" t="s">
        <v>111</v>
      </c>
      <c r="AG462" t="s">
        <v>105</v>
      </c>
      <c r="AH462">
        <v>22</v>
      </c>
      <c r="AI462">
        <v>16</v>
      </c>
      <c r="AJ462">
        <v>9</v>
      </c>
      <c r="AK462">
        <v>8</v>
      </c>
      <c r="AL462">
        <v>0</v>
      </c>
      <c r="AM462">
        <v>0</v>
      </c>
      <c r="AN462">
        <v>0</v>
      </c>
      <c r="AO462">
        <v>0</v>
      </c>
      <c r="AP462" t="s">
        <v>106</v>
      </c>
      <c r="AQ462" t="s">
        <v>107</v>
      </c>
      <c r="AR462" t="s">
        <v>108</v>
      </c>
      <c r="AS462" t="s">
        <v>109</v>
      </c>
      <c r="AT462" t="s">
        <v>110</v>
      </c>
      <c r="AU462" t="s">
        <v>104</v>
      </c>
      <c r="AX462" t="s">
        <v>104</v>
      </c>
      <c r="AY462">
        <v>0</v>
      </c>
      <c r="AZ462">
        <v>0.5</v>
      </c>
      <c r="BA462">
        <v>4.75</v>
      </c>
      <c r="BC462">
        <v>0</v>
      </c>
      <c r="BD462">
        <v>9.5</v>
      </c>
      <c r="BI462" t="s">
        <v>112</v>
      </c>
      <c r="BJ462" t="s">
        <v>111</v>
      </c>
      <c r="BK462" t="s">
        <v>1132</v>
      </c>
      <c r="BL462" t="str">
        <f>"https://www.hvlgroup.com/Products/Specs/"&amp;"H199501L-AGB/CR"</f>
        <v>https://www.hvlgroup.com/Products/Specs/H199501L-AGB/CR</v>
      </c>
      <c r="BM462" t="s">
        <v>1133</v>
      </c>
      <c r="BN462" t="str">
        <f>"https://www.hvlgroup.com/Product/"&amp;"H199501L-AGB/CR"</f>
        <v>https://www.hvlgroup.com/Product/H199501L-AGB/CR</v>
      </c>
      <c r="BO462" t="s">
        <v>104</v>
      </c>
      <c r="BP462" t="s">
        <v>104</v>
      </c>
      <c r="BQ462" t="s">
        <v>310</v>
      </c>
      <c r="BR462" t="s">
        <v>116</v>
      </c>
      <c r="BS462" t="s">
        <v>1134</v>
      </c>
      <c r="BT462">
        <v>7</v>
      </c>
      <c r="BV462" s="1">
        <v>43101</v>
      </c>
      <c r="BW462">
        <v>0</v>
      </c>
      <c r="BX462">
        <v>0</v>
      </c>
      <c r="BY462" t="s">
        <v>104</v>
      </c>
      <c r="BZ462">
        <v>0</v>
      </c>
      <c r="CA462">
        <v>0</v>
      </c>
      <c r="CB462">
        <v>0</v>
      </c>
      <c r="CC462">
        <v>0</v>
      </c>
      <c r="CD462">
        <v>1</v>
      </c>
      <c r="CE462">
        <v>148</v>
      </c>
      <c r="CF462" t="s">
        <v>90</v>
      </c>
      <c r="CI462" t="s">
        <v>111</v>
      </c>
      <c r="CJ462" t="s">
        <v>118</v>
      </c>
      <c r="CK462" t="s">
        <v>111</v>
      </c>
      <c r="CL462" t="s">
        <v>119</v>
      </c>
      <c r="CM462" t="s">
        <v>104</v>
      </c>
    </row>
    <row r="463" spans="1:91" x14ac:dyDescent="0.25">
      <c r="A463" t="s">
        <v>89</v>
      </c>
      <c r="B463" t="s">
        <v>90</v>
      </c>
      <c r="C463" t="s">
        <v>1135</v>
      </c>
      <c r="D463" t="s">
        <v>1126</v>
      </c>
      <c r="E463" s="4">
        <v>806134847128</v>
      </c>
      <c r="F463" t="s">
        <v>1127</v>
      </c>
      <c r="G463" s="4">
        <v>115</v>
      </c>
      <c r="H463" s="4">
        <v>230</v>
      </c>
      <c r="I463" t="s">
        <v>1070</v>
      </c>
      <c r="J463" t="s">
        <v>1128</v>
      </c>
      <c r="K463" t="s">
        <v>96</v>
      </c>
      <c r="L463" t="s">
        <v>97</v>
      </c>
      <c r="M463" t="s">
        <v>98</v>
      </c>
      <c r="N463" t="s">
        <v>1136</v>
      </c>
      <c r="O463" t="s">
        <v>100</v>
      </c>
      <c r="P463" t="s">
        <v>1137</v>
      </c>
      <c r="Q463" t="s">
        <v>1131</v>
      </c>
      <c r="R463">
        <v>0</v>
      </c>
      <c r="S463">
        <v>14</v>
      </c>
      <c r="T463">
        <v>8.5</v>
      </c>
      <c r="U463">
        <v>0</v>
      </c>
      <c r="V463">
        <v>0</v>
      </c>
      <c r="W463">
        <v>0</v>
      </c>
      <c r="X463">
        <v>0</v>
      </c>
      <c r="Y463">
        <v>10</v>
      </c>
      <c r="Z463">
        <v>1</v>
      </c>
      <c r="AA463">
        <v>60</v>
      </c>
      <c r="AB463" t="s">
        <v>163</v>
      </c>
      <c r="AD463" t="s">
        <v>163</v>
      </c>
      <c r="AE463" t="s">
        <v>163</v>
      </c>
      <c r="AF463" t="s">
        <v>111</v>
      </c>
      <c r="AG463" t="s">
        <v>105</v>
      </c>
      <c r="AH463">
        <v>22</v>
      </c>
      <c r="AI463">
        <v>16</v>
      </c>
      <c r="AJ463">
        <v>9</v>
      </c>
      <c r="AK463">
        <v>8</v>
      </c>
      <c r="AL463">
        <v>0</v>
      </c>
      <c r="AM463">
        <v>0</v>
      </c>
      <c r="AN463">
        <v>0</v>
      </c>
      <c r="AO463">
        <v>0</v>
      </c>
      <c r="AP463" t="s">
        <v>106</v>
      </c>
      <c r="AQ463" t="s">
        <v>107</v>
      </c>
      <c r="AR463" t="s">
        <v>108</v>
      </c>
      <c r="AS463" t="s">
        <v>109</v>
      </c>
      <c r="AT463" t="s">
        <v>110</v>
      </c>
      <c r="AU463" t="s">
        <v>104</v>
      </c>
      <c r="AX463" t="s">
        <v>104</v>
      </c>
      <c r="AY463">
        <v>0</v>
      </c>
      <c r="AZ463">
        <v>0.5</v>
      </c>
      <c r="BA463">
        <v>4.75</v>
      </c>
      <c r="BC463">
        <v>0</v>
      </c>
      <c r="BD463">
        <v>9.5</v>
      </c>
      <c r="BI463" t="s">
        <v>112</v>
      </c>
      <c r="BJ463" t="s">
        <v>111</v>
      </c>
      <c r="BK463" t="s">
        <v>1138</v>
      </c>
      <c r="BL463" t="str">
        <f>"https://www.hvlgroup.com/Products/Specs/"&amp;"H199501L-AGB/PK"</f>
        <v>https://www.hvlgroup.com/Products/Specs/H199501L-AGB/PK</v>
      </c>
      <c r="BM463" t="s">
        <v>1133</v>
      </c>
      <c r="BN463" t="str">
        <f>"https://www.hvlgroup.com/Product/"&amp;"H199501L-AGB/PK"</f>
        <v>https://www.hvlgroup.com/Product/H199501L-AGB/PK</v>
      </c>
      <c r="BO463" t="s">
        <v>104</v>
      </c>
      <c r="BP463" t="s">
        <v>104</v>
      </c>
      <c r="BQ463" t="s">
        <v>310</v>
      </c>
      <c r="BR463" t="s">
        <v>116</v>
      </c>
      <c r="BS463" t="s">
        <v>1134</v>
      </c>
      <c r="BT463">
        <v>7</v>
      </c>
      <c r="BV463" s="1">
        <v>43101</v>
      </c>
      <c r="BW463">
        <v>0</v>
      </c>
      <c r="BX463">
        <v>0</v>
      </c>
      <c r="BY463" t="s">
        <v>104</v>
      </c>
      <c r="BZ463">
        <v>0</v>
      </c>
      <c r="CA463">
        <v>0</v>
      </c>
      <c r="CB463">
        <v>0</v>
      </c>
      <c r="CC463">
        <v>0</v>
      </c>
      <c r="CD463">
        <v>1</v>
      </c>
      <c r="CE463">
        <v>148</v>
      </c>
      <c r="CF463" t="s">
        <v>90</v>
      </c>
      <c r="CI463" t="s">
        <v>111</v>
      </c>
      <c r="CJ463" t="s">
        <v>118</v>
      </c>
      <c r="CK463" t="s">
        <v>111</v>
      </c>
      <c r="CL463" t="s">
        <v>119</v>
      </c>
      <c r="CM463" t="s">
        <v>104</v>
      </c>
    </row>
    <row r="464" spans="1:91" x14ac:dyDescent="0.25">
      <c r="A464" t="s">
        <v>89</v>
      </c>
      <c r="B464" t="s">
        <v>90</v>
      </c>
      <c r="C464" t="s">
        <v>1139</v>
      </c>
      <c r="D464" t="s">
        <v>1126</v>
      </c>
      <c r="E464" s="4">
        <v>806134847135</v>
      </c>
      <c r="F464" t="s">
        <v>1127</v>
      </c>
      <c r="G464" s="4">
        <v>115</v>
      </c>
      <c r="H464" s="4">
        <v>230</v>
      </c>
      <c r="I464" t="s">
        <v>210</v>
      </c>
      <c r="J464" t="s">
        <v>1128</v>
      </c>
      <c r="K464" t="s">
        <v>96</v>
      </c>
      <c r="L464" t="s">
        <v>97</v>
      </c>
      <c r="M464" t="s">
        <v>98</v>
      </c>
      <c r="N464" t="s">
        <v>1140</v>
      </c>
      <c r="O464" t="s">
        <v>100</v>
      </c>
      <c r="P464" t="s">
        <v>1141</v>
      </c>
      <c r="Q464" t="s">
        <v>1131</v>
      </c>
      <c r="R464">
        <v>0</v>
      </c>
      <c r="S464">
        <v>14</v>
      </c>
      <c r="T464">
        <v>8.5</v>
      </c>
      <c r="U464">
        <v>0</v>
      </c>
      <c r="V464">
        <v>0</v>
      </c>
      <c r="W464">
        <v>0</v>
      </c>
      <c r="X464">
        <v>0</v>
      </c>
      <c r="Y464">
        <v>10</v>
      </c>
      <c r="Z464">
        <v>1</v>
      </c>
      <c r="AA464">
        <v>60</v>
      </c>
      <c r="AB464" t="s">
        <v>163</v>
      </c>
      <c r="AD464" t="s">
        <v>163</v>
      </c>
      <c r="AE464" t="s">
        <v>163</v>
      </c>
      <c r="AF464" t="s">
        <v>111</v>
      </c>
      <c r="AG464" t="s">
        <v>105</v>
      </c>
      <c r="AH464">
        <v>22</v>
      </c>
      <c r="AI464">
        <v>16</v>
      </c>
      <c r="AJ464">
        <v>9</v>
      </c>
      <c r="AK464">
        <v>8</v>
      </c>
      <c r="AL464">
        <v>0</v>
      </c>
      <c r="AM464">
        <v>0</v>
      </c>
      <c r="AN464">
        <v>0</v>
      </c>
      <c r="AO464">
        <v>0</v>
      </c>
      <c r="AP464" t="s">
        <v>106</v>
      </c>
      <c r="AQ464" t="s">
        <v>107</v>
      </c>
      <c r="AR464" t="s">
        <v>108</v>
      </c>
      <c r="AS464" t="s">
        <v>109</v>
      </c>
      <c r="AT464" t="s">
        <v>110</v>
      </c>
      <c r="AU464" t="s">
        <v>104</v>
      </c>
      <c r="AX464" t="s">
        <v>104</v>
      </c>
      <c r="AY464">
        <v>0</v>
      </c>
      <c r="AZ464">
        <v>0.5</v>
      </c>
      <c r="BA464">
        <v>4.75</v>
      </c>
      <c r="BC464">
        <v>0</v>
      </c>
      <c r="BD464">
        <v>9.5</v>
      </c>
      <c r="BI464" t="s">
        <v>112</v>
      </c>
      <c r="BJ464" t="s">
        <v>111</v>
      </c>
      <c r="BK464" t="s">
        <v>1142</v>
      </c>
      <c r="BL464" t="str">
        <f>"https://www.hvlgroup.com/Products/Specs/"&amp;"H199501L-PN/MNT"</f>
        <v>https://www.hvlgroup.com/Products/Specs/H199501L-PN/MNT</v>
      </c>
      <c r="BM464" t="s">
        <v>1133</v>
      </c>
      <c r="BN464" t="str">
        <f>"https://www.hvlgroup.com/Product/"&amp;"H199501L-PN/MNT"</f>
        <v>https://www.hvlgroup.com/Product/H199501L-PN/MNT</v>
      </c>
      <c r="BO464" t="s">
        <v>104</v>
      </c>
      <c r="BP464" t="s">
        <v>104</v>
      </c>
      <c r="BQ464" t="s">
        <v>310</v>
      </c>
      <c r="BR464" t="s">
        <v>116</v>
      </c>
      <c r="BS464" t="s">
        <v>1134</v>
      </c>
      <c r="BT464">
        <v>7</v>
      </c>
      <c r="BV464" s="1">
        <v>43101</v>
      </c>
      <c r="BW464">
        <v>0</v>
      </c>
      <c r="BX464">
        <v>0</v>
      </c>
      <c r="BY464" t="s">
        <v>104</v>
      </c>
      <c r="BZ464">
        <v>0</v>
      </c>
      <c r="CA464">
        <v>0</v>
      </c>
      <c r="CB464">
        <v>0</v>
      </c>
      <c r="CC464">
        <v>0</v>
      </c>
      <c r="CD464">
        <v>1</v>
      </c>
      <c r="CE464">
        <v>148</v>
      </c>
      <c r="CF464" t="s">
        <v>90</v>
      </c>
      <c r="CI464" t="s">
        <v>111</v>
      </c>
      <c r="CJ464" t="s">
        <v>118</v>
      </c>
      <c r="CK464" t="s">
        <v>111</v>
      </c>
      <c r="CL464" t="s">
        <v>119</v>
      </c>
      <c r="CM464" t="s">
        <v>104</v>
      </c>
    </row>
    <row r="465" spans="1:91" x14ac:dyDescent="0.25">
      <c r="A465" t="s">
        <v>89</v>
      </c>
      <c r="B465" t="s">
        <v>90</v>
      </c>
      <c r="C465" t="s">
        <v>1143</v>
      </c>
      <c r="D465" t="s">
        <v>1126</v>
      </c>
      <c r="E465" s="4">
        <v>806134847142</v>
      </c>
      <c r="F465" t="s">
        <v>1127</v>
      </c>
      <c r="G465" s="4">
        <v>115</v>
      </c>
      <c r="H465" s="4">
        <v>230</v>
      </c>
      <c r="I465" t="s">
        <v>210</v>
      </c>
      <c r="J465" t="s">
        <v>1128</v>
      </c>
      <c r="K465" t="s">
        <v>96</v>
      </c>
      <c r="L465" t="s">
        <v>97</v>
      </c>
      <c r="M465" t="s">
        <v>98</v>
      </c>
      <c r="N465" t="s">
        <v>1144</v>
      </c>
      <c r="O465" t="s">
        <v>100</v>
      </c>
      <c r="P465" t="s">
        <v>1145</v>
      </c>
      <c r="Q465" t="s">
        <v>1131</v>
      </c>
      <c r="R465">
        <v>0</v>
      </c>
      <c r="S465">
        <v>14</v>
      </c>
      <c r="T465">
        <v>8.5</v>
      </c>
      <c r="U465">
        <v>0</v>
      </c>
      <c r="V465">
        <v>0</v>
      </c>
      <c r="W465">
        <v>0</v>
      </c>
      <c r="X465">
        <v>0</v>
      </c>
      <c r="Y465">
        <v>10</v>
      </c>
      <c r="Z465">
        <v>1</v>
      </c>
      <c r="AA465">
        <v>60</v>
      </c>
      <c r="AB465" t="s">
        <v>163</v>
      </c>
      <c r="AD465" t="s">
        <v>163</v>
      </c>
      <c r="AE465" t="s">
        <v>163</v>
      </c>
      <c r="AF465" t="s">
        <v>111</v>
      </c>
      <c r="AG465" t="s">
        <v>105</v>
      </c>
      <c r="AH465">
        <v>22</v>
      </c>
      <c r="AI465">
        <v>16</v>
      </c>
      <c r="AJ465">
        <v>9</v>
      </c>
      <c r="AK465">
        <v>8</v>
      </c>
      <c r="AL465">
        <v>0</v>
      </c>
      <c r="AM465">
        <v>0</v>
      </c>
      <c r="AN465">
        <v>0</v>
      </c>
      <c r="AO465">
        <v>0</v>
      </c>
      <c r="AP465" t="s">
        <v>106</v>
      </c>
      <c r="AQ465" t="s">
        <v>107</v>
      </c>
      <c r="AR465" t="s">
        <v>108</v>
      </c>
      <c r="AS465" t="s">
        <v>109</v>
      </c>
      <c r="AT465" t="s">
        <v>110</v>
      </c>
      <c r="AU465" t="s">
        <v>104</v>
      </c>
      <c r="AX465" t="s">
        <v>104</v>
      </c>
      <c r="AY465">
        <v>0</v>
      </c>
      <c r="AZ465">
        <v>0.5</v>
      </c>
      <c r="BA465">
        <v>4.75</v>
      </c>
      <c r="BC465">
        <v>0</v>
      </c>
      <c r="BD465">
        <v>9.5</v>
      </c>
      <c r="BI465" t="s">
        <v>112</v>
      </c>
      <c r="BJ465" t="s">
        <v>111</v>
      </c>
      <c r="BK465" t="s">
        <v>1146</v>
      </c>
      <c r="BL465" t="str">
        <f>"https://www.hvlgroup.com/Products/Specs/"&amp;"H199501L-PN/NVY"</f>
        <v>https://www.hvlgroup.com/Products/Specs/H199501L-PN/NVY</v>
      </c>
      <c r="BM465" t="s">
        <v>1133</v>
      </c>
      <c r="BN465" t="str">
        <f>"https://www.hvlgroup.com/Product/"&amp;"H199501L-PN/NVY"</f>
        <v>https://www.hvlgroup.com/Product/H199501L-PN/NVY</v>
      </c>
      <c r="BO465" t="s">
        <v>104</v>
      </c>
      <c r="BP465" t="s">
        <v>104</v>
      </c>
      <c r="BQ465" t="s">
        <v>310</v>
      </c>
      <c r="BR465" t="s">
        <v>116</v>
      </c>
      <c r="BS465" t="s">
        <v>1134</v>
      </c>
      <c r="BT465">
        <v>7</v>
      </c>
      <c r="BV465" s="1">
        <v>43101</v>
      </c>
      <c r="BW465">
        <v>0</v>
      </c>
      <c r="BX465">
        <v>0</v>
      </c>
      <c r="BY465" t="s">
        <v>104</v>
      </c>
      <c r="BZ465">
        <v>0</v>
      </c>
      <c r="CA465">
        <v>0</v>
      </c>
      <c r="CB465">
        <v>0</v>
      </c>
      <c r="CC465">
        <v>0</v>
      </c>
      <c r="CD465">
        <v>1</v>
      </c>
      <c r="CE465">
        <v>148</v>
      </c>
      <c r="CF465" t="s">
        <v>90</v>
      </c>
      <c r="CI465" t="s">
        <v>111</v>
      </c>
      <c r="CJ465" t="s">
        <v>118</v>
      </c>
      <c r="CK465" t="s">
        <v>111</v>
      </c>
      <c r="CL465" t="s">
        <v>119</v>
      </c>
      <c r="CM465" t="s">
        <v>104</v>
      </c>
    </row>
    <row r="466" spans="1:91" x14ac:dyDescent="0.25">
      <c r="A466" t="s">
        <v>89</v>
      </c>
      <c r="B466" t="s">
        <v>90</v>
      </c>
      <c r="C466" t="s">
        <v>1147</v>
      </c>
      <c r="D466" t="s">
        <v>1148</v>
      </c>
      <c r="E466" s="4">
        <v>806134847159</v>
      </c>
      <c r="F466" t="s">
        <v>1149</v>
      </c>
      <c r="G466" s="4">
        <v>92</v>
      </c>
      <c r="H466" s="4">
        <v>184</v>
      </c>
      <c r="I466" t="s">
        <v>1070</v>
      </c>
      <c r="J466" t="s">
        <v>1128</v>
      </c>
      <c r="K466" t="s">
        <v>96</v>
      </c>
      <c r="L466" t="s">
        <v>97</v>
      </c>
      <c r="M466" t="s">
        <v>98</v>
      </c>
      <c r="N466" t="s">
        <v>1129</v>
      </c>
      <c r="O466" t="s">
        <v>100</v>
      </c>
      <c r="P466" t="s">
        <v>1130</v>
      </c>
      <c r="Q466" t="s">
        <v>1131</v>
      </c>
      <c r="R466">
        <v>0</v>
      </c>
      <c r="S466">
        <v>11</v>
      </c>
      <c r="T466">
        <v>7</v>
      </c>
      <c r="U466">
        <v>0</v>
      </c>
      <c r="V466">
        <v>0</v>
      </c>
      <c r="W466">
        <v>0</v>
      </c>
      <c r="X466">
        <v>0</v>
      </c>
      <c r="Y466">
        <v>7</v>
      </c>
      <c r="Z466">
        <v>1</v>
      </c>
      <c r="AA466">
        <v>60</v>
      </c>
      <c r="AB466" t="s">
        <v>182</v>
      </c>
      <c r="AD466" t="s">
        <v>182</v>
      </c>
      <c r="AE466" t="s">
        <v>182</v>
      </c>
      <c r="AF466" t="s">
        <v>111</v>
      </c>
      <c r="AG466" t="s">
        <v>105</v>
      </c>
      <c r="AH466">
        <v>15</v>
      </c>
      <c r="AI466">
        <v>15</v>
      </c>
      <c r="AJ466">
        <v>10</v>
      </c>
      <c r="AK466">
        <v>5</v>
      </c>
      <c r="AL466">
        <v>0</v>
      </c>
      <c r="AM466">
        <v>0</v>
      </c>
      <c r="AN466">
        <v>0</v>
      </c>
      <c r="AO466">
        <v>0</v>
      </c>
      <c r="AP466" t="s">
        <v>106</v>
      </c>
      <c r="AQ466" t="s">
        <v>107</v>
      </c>
      <c r="AR466" t="s">
        <v>108</v>
      </c>
      <c r="AS466" t="s">
        <v>109</v>
      </c>
      <c r="AT466" t="s">
        <v>110</v>
      </c>
      <c r="AU466" t="s">
        <v>104</v>
      </c>
      <c r="AX466" t="s">
        <v>104</v>
      </c>
      <c r="AY466">
        <v>0</v>
      </c>
      <c r="AZ466">
        <v>0.5</v>
      </c>
      <c r="BA466">
        <v>4.75</v>
      </c>
      <c r="BC466">
        <v>0</v>
      </c>
      <c r="BD466">
        <v>9.5</v>
      </c>
      <c r="BI466" t="s">
        <v>112</v>
      </c>
      <c r="BJ466" t="s">
        <v>111</v>
      </c>
      <c r="BK466" t="s">
        <v>1132</v>
      </c>
      <c r="BL466" t="str">
        <f>"https://www.hvlgroup.com/Products/Specs/"&amp;"H199501S-AGB/CR"</f>
        <v>https://www.hvlgroup.com/Products/Specs/H199501S-AGB/CR</v>
      </c>
      <c r="BM466" t="s">
        <v>1133</v>
      </c>
      <c r="BN466" t="str">
        <f>"https://www.hvlgroup.com/Product/"&amp;"H199501S-AGB/CR"</f>
        <v>https://www.hvlgroup.com/Product/H199501S-AGB/CR</v>
      </c>
      <c r="BO466" t="s">
        <v>104</v>
      </c>
      <c r="BP466" t="s">
        <v>104</v>
      </c>
      <c r="BQ466" t="s">
        <v>310</v>
      </c>
      <c r="BR466" t="s">
        <v>116</v>
      </c>
      <c r="BS466" t="s">
        <v>1150</v>
      </c>
      <c r="BT466">
        <v>5</v>
      </c>
      <c r="BV466" s="1">
        <v>43101</v>
      </c>
      <c r="BW466">
        <v>0</v>
      </c>
      <c r="BX466">
        <v>0</v>
      </c>
      <c r="BY466" t="s">
        <v>104</v>
      </c>
      <c r="BZ466">
        <v>0</v>
      </c>
      <c r="CA466">
        <v>0</v>
      </c>
      <c r="CB466">
        <v>0</v>
      </c>
      <c r="CC466">
        <v>0</v>
      </c>
      <c r="CD466">
        <v>1</v>
      </c>
      <c r="CE466">
        <v>148</v>
      </c>
      <c r="CF466" t="s">
        <v>90</v>
      </c>
      <c r="CI466" t="s">
        <v>111</v>
      </c>
      <c r="CJ466" t="s">
        <v>118</v>
      </c>
      <c r="CK466" t="s">
        <v>111</v>
      </c>
      <c r="CL466" t="s">
        <v>119</v>
      </c>
      <c r="CM466" t="s">
        <v>104</v>
      </c>
    </row>
    <row r="467" spans="1:91" x14ac:dyDescent="0.25">
      <c r="A467" t="s">
        <v>89</v>
      </c>
      <c r="B467" t="s">
        <v>90</v>
      </c>
      <c r="C467" t="s">
        <v>1151</v>
      </c>
      <c r="D467" t="s">
        <v>1148</v>
      </c>
      <c r="E467" s="4">
        <v>806134847166</v>
      </c>
      <c r="F467" t="s">
        <v>1149</v>
      </c>
      <c r="G467" s="4">
        <v>92</v>
      </c>
      <c r="H467" s="4">
        <v>184</v>
      </c>
      <c r="I467" t="s">
        <v>1070</v>
      </c>
      <c r="J467" t="s">
        <v>1128</v>
      </c>
      <c r="K467" t="s">
        <v>96</v>
      </c>
      <c r="L467" t="s">
        <v>97</v>
      </c>
      <c r="M467" t="s">
        <v>98</v>
      </c>
      <c r="N467" t="s">
        <v>1136</v>
      </c>
      <c r="O467" t="s">
        <v>100</v>
      </c>
      <c r="P467" t="s">
        <v>1137</v>
      </c>
      <c r="Q467" t="s">
        <v>1131</v>
      </c>
      <c r="R467">
        <v>0</v>
      </c>
      <c r="S467">
        <v>11</v>
      </c>
      <c r="T467">
        <v>7</v>
      </c>
      <c r="U467">
        <v>0</v>
      </c>
      <c r="V467">
        <v>0</v>
      </c>
      <c r="W467">
        <v>0</v>
      </c>
      <c r="X467">
        <v>0</v>
      </c>
      <c r="Y467">
        <v>7</v>
      </c>
      <c r="Z467">
        <v>1</v>
      </c>
      <c r="AA467">
        <v>60</v>
      </c>
      <c r="AB467" t="s">
        <v>182</v>
      </c>
      <c r="AD467" t="s">
        <v>182</v>
      </c>
      <c r="AE467" t="s">
        <v>182</v>
      </c>
      <c r="AF467" t="s">
        <v>111</v>
      </c>
      <c r="AG467" t="s">
        <v>105</v>
      </c>
      <c r="AH467">
        <v>15</v>
      </c>
      <c r="AI467">
        <v>15</v>
      </c>
      <c r="AJ467">
        <v>10</v>
      </c>
      <c r="AK467">
        <v>5</v>
      </c>
      <c r="AL467">
        <v>0</v>
      </c>
      <c r="AM467">
        <v>0</v>
      </c>
      <c r="AN467">
        <v>0</v>
      </c>
      <c r="AO467">
        <v>0</v>
      </c>
      <c r="AP467" t="s">
        <v>106</v>
      </c>
      <c r="AQ467" t="s">
        <v>107</v>
      </c>
      <c r="AR467" t="s">
        <v>108</v>
      </c>
      <c r="AS467" t="s">
        <v>109</v>
      </c>
      <c r="AT467" t="s">
        <v>110</v>
      </c>
      <c r="AU467" t="s">
        <v>104</v>
      </c>
      <c r="AX467" t="s">
        <v>104</v>
      </c>
      <c r="AY467">
        <v>0</v>
      </c>
      <c r="AZ467">
        <v>0.5</v>
      </c>
      <c r="BA467">
        <v>4.75</v>
      </c>
      <c r="BC467">
        <v>0</v>
      </c>
      <c r="BD467">
        <v>9.5</v>
      </c>
      <c r="BI467" t="s">
        <v>112</v>
      </c>
      <c r="BJ467" t="s">
        <v>111</v>
      </c>
      <c r="BK467" t="s">
        <v>1138</v>
      </c>
      <c r="BL467" t="str">
        <f>"https://www.hvlgroup.com/Products/Specs/"&amp;"H199501S-AGB/PK"</f>
        <v>https://www.hvlgroup.com/Products/Specs/H199501S-AGB/PK</v>
      </c>
      <c r="BM467" t="s">
        <v>1133</v>
      </c>
      <c r="BN467" t="str">
        <f>"https://www.hvlgroup.com/Product/"&amp;"H199501S-AGB/PK"</f>
        <v>https://www.hvlgroup.com/Product/H199501S-AGB/PK</v>
      </c>
      <c r="BO467" t="s">
        <v>104</v>
      </c>
      <c r="BP467" t="s">
        <v>104</v>
      </c>
      <c r="BQ467" t="s">
        <v>310</v>
      </c>
      <c r="BR467" t="s">
        <v>116</v>
      </c>
      <c r="BS467" t="s">
        <v>1150</v>
      </c>
      <c r="BT467">
        <v>5</v>
      </c>
      <c r="BV467" s="1">
        <v>43101</v>
      </c>
      <c r="BW467">
        <v>0</v>
      </c>
      <c r="BX467">
        <v>0</v>
      </c>
      <c r="BY467" t="s">
        <v>104</v>
      </c>
      <c r="BZ467">
        <v>0</v>
      </c>
      <c r="CA467">
        <v>0</v>
      </c>
      <c r="CB467">
        <v>0</v>
      </c>
      <c r="CC467">
        <v>0</v>
      </c>
      <c r="CD467">
        <v>1</v>
      </c>
      <c r="CE467">
        <v>148</v>
      </c>
      <c r="CF467" t="s">
        <v>90</v>
      </c>
      <c r="CI467" t="s">
        <v>111</v>
      </c>
      <c r="CJ467" t="s">
        <v>118</v>
      </c>
      <c r="CK467" t="s">
        <v>111</v>
      </c>
      <c r="CL467" t="s">
        <v>119</v>
      </c>
      <c r="CM467" t="s">
        <v>104</v>
      </c>
    </row>
    <row r="468" spans="1:91" x14ac:dyDescent="0.25">
      <c r="A468" t="s">
        <v>89</v>
      </c>
      <c r="B468" t="s">
        <v>90</v>
      </c>
      <c r="C468" t="s">
        <v>1152</v>
      </c>
      <c r="D468" t="s">
        <v>1148</v>
      </c>
      <c r="E468" s="4">
        <v>806134847173</v>
      </c>
      <c r="F468" t="s">
        <v>1149</v>
      </c>
      <c r="G468" s="4">
        <v>92</v>
      </c>
      <c r="H468" s="4">
        <v>184</v>
      </c>
      <c r="I468" t="s">
        <v>210</v>
      </c>
      <c r="J468" t="s">
        <v>1128</v>
      </c>
      <c r="K468" t="s">
        <v>96</v>
      </c>
      <c r="L468" t="s">
        <v>97</v>
      </c>
      <c r="M468" t="s">
        <v>98</v>
      </c>
      <c r="N468" t="s">
        <v>1140</v>
      </c>
      <c r="O468" t="s">
        <v>100</v>
      </c>
      <c r="P468" t="s">
        <v>1141</v>
      </c>
      <c r="Q468" t="s">
        <v>1131</v>
      </c>
      <c r="R468">
        <v>0</v>
      </c>
      <c r="S468">
        <v>11</v>
      </c>
      <c r="T468">
        <v>7</v>
      </c>
      <c r="U468">
        <v>0</v>
      </c>
      <c r="V468">
        <v>0</v>
      </c>
      <c r="W468">
        <v>0</v>
      </c>
      <c r="X468">
        <v>0</v>
      </c>
      <c r="Y468">
        <v>7</v>
      </c>
      <c r="Z468">
        <v>1</v>
      </c>
      <c r="AA468">
        <v>60</v>
      </c>
      <c r="AB468" t="s">
        <v>182</v>
      </c>
      <c r="AD468" t="s">
        <v>182</v>
      </c>
      <c r="AE468" t="s">
        <v>182</v>
      </c>
      <c r="AF468" t="s">
        <v>111</v>
      </c>
      <c r="AG468" t="s">
        <v>105</v>
      </c>
      <c r="AH468">
        <v>15</v>
      </c>
      <c r="AI468">
        <v>15</v>
      </c>
      <c r="AJ468">
        <v>10</v>
      </c>
      <c r="AK468">
        <v>4.5</v>
      </c>
      <c r="AL468">
        <v>0</v>
      </c>
      <c r="AM468">
        <v>0</v>
      </c>
      <c r="AN468">
        <v>0</v>
      </c>
      <c r="AO468">
        <v>0</v>
      </c>
      <c r="AP468" t="s">
        <v>106</v>
      </c>
      <c r="AQ468" t="s">
        <v>107</v>
      </c>
      <c r="AR468" t="s">
        <v>108</v>
      </c>
      <c r="AS468" t="s">
        <v>109</v>
      </c>
      <c r="AT468" t="s">
        <v>110</v>
      </c>
      <c r="AU468" t="s">
        <v>104</v>
      </c>
      <c r="AX468" t="s">
        <v>104</v>
      </c>
      <c r="AY468">
        <v>0</v>
      </c>
      <c r="AZ468">
        <v>0.5</v>
      </c>
      <c r="BA468">
        <v>4.75</v>
      </c>
      <c r="BC468">
        <v>0</v>
      </c>
      <c r="BD468">
        <v>9.5</v>
      </c>
      <c r="BI468" t="s">
        <v>112</v>
      </c>
      <c r="BJ468" t="s">
        <v>111</v>
      </c>
      <c r="BK468" t="s">
        <v>1142</v>
      </c>
      <c r="BL468" t="str">
        <f>"https://www.hvlgroup.com/Products/Specs/"&amp;"H199501S-PN/MNT"</f>
        <v>https://www.hvlgroup.com/Products/Specs/H199501S-PN/MNT</v>
      </c>
      <c r="BM468" t="s">
        <v>1133</v>
      </c>
      <c r="BN468" t="str">
        <f>"https://www.hvlgroup.com/Product/"&amp;"H199501S-PN/MNT"</f>
        <v>https://www.hvlgroup.com/Product/H199501S-PN/MNT</v>
      </c>
      <c r="BO468" t="s">
        <v>104</v>
      </c>
      <c r="BP468" t="s">
        <v>104</v>
      </c>
      <c r="BQ468" t="s">
        <v>310</v>
      </c>
      <c r="BR468" t="s">
        <v>116</v>
      </c>
      <c r="BS468" t="s">
        <v>1150</v>
      </c>
      <c r="BT468">
        <v>5</v>
      </c>
      <c r="BV468" s="1">
        <v>43101</v>
      </c>
      <c r="BW468">
        <v>0</v>
      </c>
      <c r="BX468">
        <v>0</v>
      </c>
      <c r="BY468" t="s">
        <v>104</v>
      </c>
      <c r="BZ468">
        <v>0</v>
      </c>
      <c r="CA468">
        <v>0</v>
      </c>
      <c r="CB468">
        <v>0</v>
      </c>
      <c r="CC468">
        <v>0</v>
      </c>
      <c r="CD468">
        <v>1</v>
      </c>
      <c r="CE468">
        <v>148</v>
      </c>
      <c r="CF468" t="s">
        <v>90</v>
      </c>
      <c r="CI468" t="s">
        <v>111</v>
      </c>
      <c r="CJ468" t="s">
        <v>118</v>
      </c>
      <c r="CK468" t="s">
        <v>111</v>
      </c>
      <c r="CL468" t="s">
        <v>119</v>
      </c>
      <c r="CM468" t="s">
        <v>104</v>
      </c>
    </row>
    <row r="469" spans="1:91" x14ac:dyDescent="0.25">
      <c r="A469" t="s">
        <v>89</v>
      </c>
      <c r="B469" t="s">
        <v>90</v>
      </c>
      <c r="C469" t="s">
        <v>1153</v>
      </c>
      <c r="D469" t="s">
        <v>1148</v>
      </c>
      <c r="E469" s="4">
        <v>806134847180</v>
      </c>
      <c r="F469" t="s">
        <v>1149</v>
      </c>
      <c r="G469" s="4">
        <v>92</v>
      </c>
      <c r="H469" s="4">
        <v>184</v>
      </c>
      <c r="I469" t="s">
        <v>1070</v>
      </c>
      <c r="J469" t="s">
        <v>1128</v>
      </c>
      <c r="K469" t="s">
        <v>96</v>
      </c>
      <c r="L469" t="s">
        <v>97</v>
      </c>
      <c r="M469" t="s">
        <v>98</v>
      </c>
      <c r="N469" t="s">
        <v>1144</v>
      </c>
      <c r="O469" t="s">
        <v>100</v>
      </c>
      <c r="P469" t="s">
        <v>1145</v>
      </c>
      <c r="Q469" t="s">
        <v>1131</v>
      </c>
      <c r="R469">
        <v>0</v>
      </c>
      <c r="S469">
        <v>11</v>
      </c>
      <c r="T469">
        <v>7</v>
      </c>
      <c r="U469">
        <v>0</v>
      </c>
      <c r="V469">
        <v>0</v>
      </c>
      <c r="W469">
        <v>0</v>
      </c>
      <c r="X469">
        <v>0</v>
      </c>
      <c r="Y469">
        <v>7</v>
      </c>
      <c r="Z469">
        <v>1</v>
      </c>
      <c r="AA469">
        <v>60</v>
      </c>
      <c r="AB469" t="s">
        <v>182</v>
      </c>
      <c r="AD469" t="s">
        <v>182</v>
      </c>
      <c r="AE469" t="s">
        <v>182</v>
      </c>
      <c r="AF469" t="s">
        <v>111</v>
      </c>
      <c r="AG469" t="s">
        <v>105</v>
      </c>
      <c r="AH469">
        <v>15</v>
      </c>
      <c r="AI469">
        <v>15</v>
      </c>
      <c r="AJ469">
        <v>10</v>
      </c>
      <c r="AK469">
        <v>5</v>
      </c>
      <c r="AL469">
        <v>0</v>
      </c>
      <c r="AM469">
        <v>0</v>
      </c>
      <c r="AN469">
        <v>0</v>
      </c>
      <c r="AO469">
        <v>0</v>
      </c>
      <c r="AP469" t="s">
        <v>106</v>
      </c>
      <c r="AQ469" t="s">
        <v>107</v>
      </c>
      <c r="AR469" t="s">
        <v>108</v>
      </c>
      <c r="AS469" t="s">
        <v>109</v>
      </c>
      <c r="AT469" t="s">
        <v>110</v>
      </c>
      <c r="AU469" t="s">
        <v>104</v>
      </c>
      <c r="AX469" t="s">
        <v>104</v>
      </c>
      <c r="AY469">
        <v>0</v>
      </c>
      <c r="AZ469">
        <v>0.5</v>
      </c>
      <c r="BA469">
        <v>4.75</v>
      </c>
      <c r="BC469">
        <v>0</v>
      </c>
      <c r="BD469">
        <v>9.5</v>
      </c>
      <c r="BI469" t="s">
        <v>112</v>
      </c>
      <c r="BJ469" t="s">
        <v>111</v>
      </c>
      <c r="BK469" t="s">
        <v>1146</v>
      </c>
      <c r="BL469" t="str">
        <f>"https://www.hvlgroup.com/Products/Specs/"&amp;"H199501S-PN/NVY"</f>
        <v>https://www.hvlgroup.com/Products/Specs/H199501S-PN/NVY</v>
      </c>
      <c r="BM469" t="s">
        <v>1133</v>
      </c>
      <c r="BN469" t="str">
        <f>"https://www.hvlgroup.com/Product/"&amp;"H199501S-PN/NVY"</f>
        <v>https://www.hvlgroup.com/Product/H199501S-PN/NVY</v>
      </c>
      <c r="BO469" t="s">
        <v>104</v>
      </c>
      <c r="BP469" t="s">
        <v>104</v>
      </c>
      <c r="BQ469" t="s">
        <v>310</v>
      </c>
      <c r="BR469" t="s">
        <v>116</v>
      </c>
      <c r="BS469" t="s">
        <v>1150</v>
      </c>
      <c r="BT469">
        <v>5</v>
      </c>
      <c r="BV469" s="1">
        <v>43101</v>
      </c>
      <c r="BW469">
        <v>0</v>
      </c>
      <c r="BX469">
        <v>0</v>
      </c>
      <c r="BY469" t="s">
        <v>104</v>
      </c>
      <c r="BZ469">
        <v>0</v>
      </c>
      <c r="CA469">
        <v>0</v>
      </c>
      <c r="CB469">
        <v>0</v>
      </c>
      <c r="CC469">
        <v>0</v>
      </c>
      <c r="CD469">
        <v>1</v>
      </c>
      <c r="CE469">
        <v>148</v>
      </c>
      <c r="CF469" t="s">
        <v>90</v>
      </c>
      <c r="CI469" t="s">
        <v>111</v>
      </c>
      <c r="CJ469" t="s">
        <v>118</v>
      </c>
      <c r="CK469" t="s">
        <v>111</v>
      </c>
      <c r="CL469" t="s">
        <v>119</v>
      </c>
      <c r="CM469" t="s">
        <v>104</v>
      </c>
    </row>
    <row r="470" spans="1:91" x14ac:dyDescent="0.25">
      <c r="A470" t="s">
        <v>89</v>
      </c>
      <c r="B470" t="s">
        <v>90</v>
      </c>
      <c r="C470" t="s">
        <v>1154</v>
      </c>
      <c r="D470" t="s">
        <v>1155</v>
      </c>
      <c r="E470" s="4">
        <v>806134847197</v>
      </c>
      <c r="F470" t="s">
        <v>187</v>
      </c>
      <c r="G470" s="4">
        <v>146</v>
      </c>
      <c r="H470" s="4">
        <v>292</v>
      </c>
      <c r="I470" t="s">
        <v>1045</v>
      </c>
      <c r="J470" t="s">
        <v>1128</v>
      </c>
      <c r="K470" t="s">
        <v>96</v>
      </c>
      <c r="L470" t="s">
        <v>97</v>
      </c>
      <c r="M470" t="s">
        <v>98</v>
      </c>
      <c r="N470" t="s">
        <v>1129</v>
      </c>
      <c r="O470" t="s">
        <v>100</v>
      </c>
      <c r="P470" t="s">
        <v>1130</v>
      </c>
      <c r="Q470" t="s">
        <v>1131</v>
      </c>
      <c r="R470">
        <v>0</v>
      </c>
      <c r="S470">
        <v>0</v>
      </c>
      <c r="T470">
        <v>13.75</v>
      </c>
      <c r="U470">
        <v>17.25</v>
      </c>
      <c r="V470">
        <v>126.25</v>
      </c>
      <c r="W470">
        <v>14</v>
      </c>
      <c r="X470">
        <v>0</v>
      </c>
      <c r="Y470">
        <v>11</v>
      </c>
      <c r="Z470">
        <v>1</v>
      </c>
      <c r="AA470">
        <v>60</v>
      </c>
      <c r="AB470" t="s">
        <v>163</v>
      </c>
      <c r="AD470" t="s">
        <v>163</v>
      </c>
      <c r="AE470" t="s">
        <v>163</v>
      </c>
      <c r="AF470" t="s">
        <v>111</v>
      </c>
      <c r="AG470" t="s">
        <v>105</v>
      </c>
      <c r="AH470">
        <v>18</v>
      </c>
      <c r="AI470">
        <v>16</v>
      </c>
      <c r="AJ470">
        <v>18</v>
      </c>
      <c r="AK470">
        <v>8</v>
      </c>
      <c r="AL470">
        <v>0</v>
      </c>
      <c r="AM470">
        <v>0</v>
      </c>
      <c r="AN470">
        <v>0</v>
      </c>
      <c r="AO470">
        <v>0</v>
      </c>
      <c r="AP470" t="s">
        <v>106</v>
      </c>
      <c r="AQ470" t="s">
        <v>107</v>
      </c>
      <c r="AR470" t="s">
        <v>108</v>
      </c>
      <c r="AS470" t="s">
        <v>109</v>
      </c>
      <c r="AT470" t="s">
        <v>110</v>
      </c>
      <c r="AU470" t="s">
        <v>104</v>
      </c>
      <c r="AX470" t="s">
        <v>104</v>
      </c>
      <c r="AY470">
        <v>0</v>
      </c>
      <c r="AZ470">
        <v>0.5</v>
      </c>
      <c r="BA470">
        <v>4.75</v>
      </c>
      <c r="BC470">
        <v>0</v>
      </c>
      <c r="BD470">
        <v>120</v>
      </c>
      <c r="BE470" t="s">
        <v>136</v>
      </c>
      <c r="BI470" t="s">
        <v>112</v>
      </c>
      <c r="BJ470" t="s">
        <v>111</v>
      </c>
      <c r="BK470" t="s">
        <v>1132</v>
      </c>
      <c r="BL470" t="str">
        <f>"https://www.hvlgroup.com/Products/Specs/"&amp;"H199701L-AGB/CR"</f>
        <v>https://www.hvlgroup.com/Products/Specs/H199701L-AGB/CR</v>
      </c>
      <c r="BM470" t="s">
        <v>1156</v>
      </c>
      <c r="BN470" t="str">
        <f>"https://www.hvlgroup.com/Product/"&amp;"H199701L-AGB/CR"</f>
        <v>https://www.hvlgroup.com/Product/H199701L-AGB/CR</v>
      </c>
      <c r="BO470" t="s">
        <v>104</v>
      </c>
      <c r="BP470" t="s">
        <v>104</v>
      </c>
      <c r="BQ470" t="s">
        <v>310</v>
      </c>
      <c r="BR470" t="s">
        <v>116</v>
      </c>
      <c r="BS470" t="s">
        <v>1134</v>
      </c>
      <c r="BT470">
        <v>6</v>
      </c>
      <c r="BV470" s="1">
        <v>43101</v>
      </c>
      <c r="BW470">
        <v>126.25</v>
      </c>
      <c r="BX470">
        <v>17.25</v>
      </c>
      <c r="BY470" t="s">
        <v>104</v>
      </c>
      <c r="BZ470">
        <v>0</v>
      </c>
      <c r="CA470">
        <v>0</v>
      </c>
      <c r="CB470">
        <v>0</v>
      </c>
      <c r="CC470">
        <v>0</v>
      </c>
      <c r="CD470">
        <v>1</v>
      </c>
      <c r="CE470">
        <v>38</v>
      </c>
      <c r="CF470" t="s">
        <v>90</v>
      </c>
      <c r="CI470" t="s">
        <v>111</v>
      </c>
      <c r="CJ470" t="s">
        <v>118</v>
      </c>
      <c r="CK470" t="s">
        <v>111</v>
      </c>
      <c r="CL470" t="s">
        <v>119</v>
      </c>
      <c r="CM470" t="s">
        <v>104</v>
      </c>
    </row>
    <row r="471" spans="1:91" x14ac:dyDescent="0.25">
      <c r="A471" t="s">
        <v>89</v>
      </c>
      <c r="B471" t="s">
        <v>90</v>
      </c>
      <c r="C471" t="s">
        <v>1157</v>
      </c>
      <c r="D471" t="s">
        <v>1155</v>
      </c>
      <c r="E471" s="4">
        <v>806134847203</v>
      </c>
      <c r="F471" t="s">
        <v>187</v>
      </c>
      <c r="G471" s="4">
        <v>146</v>
      </c>
      <c r="H471" s="4">
        <v>292</v>
      </c>
      <c r="I471" t="s">
        <v>1045</v>
      </c>
      <c r="J471" t="s">
        <v>1128</v>
      </c>
      <c r="K471" t="s">
        <v>96</v>
      </c>
      <c r="L471" t="s">
        <v>97</v>
      </c>
      <c r="M471" t="s">
        <v>98</v>
      </c>
      <c r="N471" t="s">
        <v>1136</v>
      </c>
      <c r="O471" t="s">
        <v>100</v>
      </c>
      <c r="P471" t="s">
        <v>1137</v>
      </c>
      <c r="Q471" t="s">
        <v>1131</v>
      </c>
      <c r="R471">
        <v>0</v>
      </c>
      <c r="S471">
        <v>0</v>
      </c>
      <c r="T471">
        <v>13.75</v>
      </c>
      <c r="U471">
        <v>17.25</v>
      </c>
      <c r="V471">
        <v>126.25</v>
      </c>
      <c r="W471">
        <v>14</v>
      </c>
      <c r="X471">
        <v>0</v>
      </c>
      <c r="Y471">
        <v>11</v>
      </c>
      <c r="Z471">
        <v>1</v>
      </c>
      <c r="AA471">
        <v>60</v>
      </c>
      <c r="AB471" t="s">
        <v>163</v>
      </c>
      <c r="AD471" t="s">
        <v>163</v>
      </c>
      <c r="AE471" t="s">
        <v>163</v>
      </c>
      <c r="AF471" t="s">
        <v>111</v>
      </c>
      <c r="AG471" t="s">
        <v>105</v>
      </c>
      <c r="AH471">
        <v>18</v>
      </c>
      <c r="AI471">
        <v>16</v>
      </c>
      <c r="AJ471">
        <v>19</v>
      </c>
      <c r="AK471">
        <v>8</v>
      </c>
      <c r="AL471">
        <v>0</v>
      </c>
      <c r="AM471">
        <v>0</v>
      </c>
      <c r="AN471">
        <v>0</v>
      </c>
      <c r="AO471">
        <v>0</v>
      </c>
      <c r="AP471" t="s">
        <v>106</v>
      </c>
      <c r="AQ471" t="s">
        <v>107</v>
      </c>
      <c r="AR471" t="s">
        <v>108</v>
      </c>
      <c r="AS471" t="s">
        <v>109</v>
      </c>
      <c r="AT471" t="s">
        <v>110</v>
      </c>
      <c r="AU471" t="s">
        <v>104</v>
      </c>
      <c r="AX471" t="s">
        <v>104</v>
      </c>
      <c r="AY471">
        <v>0</v>
      </c>
      <c r="AZ471">
        <v>0.5</v>
      </c>
      <c r="BA471">
        <v>4.75</v>
      </c>
      <c r="BC471">
        <v>0</v>
      </c>
      <c r="BD471">
        <v>120</v>
      </c>
      <c r="BE471" t="s">
        <v>136</v>
      </c>
      <c r="BI471" t="s">
        <v>112</v>
      </c>
      <c r="BJ471" t="s">
        <v>111</v>
      </c>
      <c r="BK471" t="s">
        <v>1138</v>
      </c>
      <c r="BL471" t="str">
        <f>"https://www.hvlgroup.com/Products/Specs/"&amp;"H199701L-AGB/PK"</f>
        <v>https://www.hvlgroup.com/Products/Specs/H199701L-AGB/PK</v>
      </c>
      <c r="BM471" t="s">
        <v>1156</v>
      </c>
      <c r="BN471" t="str">
        <f>"https://www.hvlgroup.com/Product/"&amp;"H199701L-AGB/PK"</f>
        <v>https://www.hvlgroup.com/Product/H199701L-AGB/PK</v>
      </c>
      <c r="BO471" t="s">
        <v>104</v>
      </c>
      <c r="BP471" t="s">
        <v>104</v>
      </c>
      <c r="BQ471" t="s">
        <v>310</v>
      </c>
      <c r="BR471" t="s">
        <v>116</v>
      </c>
      <c r="BS471" t="s">
        <v>1134</v>
      </c>
      <c r="BT471">
        <v>6</v>
      </c>
      <c r="BV471" s="1">
        <v>43101</v>
      </c>
      <c r="BW471">
        <v>126.25</v>
      </c>
      <c r="BX471">
        <v>17.25</v>
      </c>
      <c r="BY471" t="s">
        <v>104</v>
      </c>
      <c r="BZ471">
        <v>0</v>
      </c>
      <c r="CA471">
        <v>0</v>
      </c>
      <c r="CB471">
        <v>0</v>
      </c>
      <c r="CC471">
        <v>0</v>
      </c>
      <c r="CD471">
        <v>1</v>
      </c>
      <c r="CE471">
        <v>38</v>
      </c>
      <c r="CF471" t="s">
        <v>90</v>
      </c>
      <c r="CI471" t="s">
        <v>111</v>
      </c>
      <c r="CJ471" t="s">
        <v>118</v>
      </c>
      <c r="CK471" t="s">
        <v>111</v>
      </c>
      <c r="CL471" t="s">
        <v>119</v>
      </c>
      <c r="CM471" t="s">
        <v>104</v>
      </c>
    </row>
    <row r="472" spans="1:91" x14ac:dyDescent="0.25">
      <c r="A472" t="s">
        <v>89</v>
      </c>
      <c r="B472" t="s">
        <v>90</v>
      </c>
      <c r="C472" t="s">
        <v>1158</v>
      </c>
      <c r="D472" t="s">
        <v>1155</v>
      </c>
      <c r="E472" s="4">
        <v>806134847210</v>
      </c>
      <c r="F472" t="s">
        <v>187</v>
      </c>
      <c r="G472" s="4">
        <v>146</v>
      </c>
      <c r="H472" s="4">
        <v>292</v>
      </c>
      <c r="I472" t="s">
        <v>1045</v>
      </c>
      <c r="J472" t="s">
        <v>1128</v>
      </c>
      <c r="K472" t="s">
        <v>96</v>
      </c>
      <c r="L472" t="s">
        <v>97</v>
      </c>
      <c r="M472" t="s">
        <v>98</v>
      </c>
      <c r="N472" t="s">
        <v>1140</v>
      </c>
      <c r="O472" t="s">
        <v>100</v>
      </c>
      <c r="P472" t="s">
        <v>1141</v>
      </c>
      <c r="Q472" t="s">
        <v>1131</v>
      </c>
      <c r="R472">
        <v>0</v>
      </c>
      <c r="S472">
        <v>0</v>
      </c>
      <c r="T472">
        <v>13.75</v>
      </c>
      <c r="U472">
        <v>17.25</v>
      </c>
      <c r="V472">
        <v>126.25</v>
      </c>
      <c r="W472">
        <v>14</v>
      </c>
      <c r="X472">
        <v>0</v>
      </c>
      <c r="Y472">
        <v>11</v>
      </c>
      <c r="Z472">
        <v>1</v>
      </c>
      <c r="AA472">
        <v>60</v>
      </c>
      <c r="AB472" t="s">
        <v>163</v>
      </c>
      <c r="AD472" t="s">
        <v>163</v>
      </c>
      <c r="AE472" t="s">
        <v>163</v>
      </c>
      <c r="AF472" t="s">
        <v>111</v>
      </c>
      <c r="AG472" t="s">
        <v>105</v>
      </c>
      <c r="AH472">
        <v>18</v>
      </c>
      <c r="AI472">
        <v>16</v>
      </c>
      <c r="AJ472">
        <v>9</v>
      </c>
      <c r="AK472">
        <v>8</v>
      </c>
      <c r="AL472">
        <v>0</v>
      </c>
      <c r="AM472">
        <v>0</v>
      </c>
      <c r="AN472">
        <v>0</v>
      </c>
      <c r="AO472">
        <v>0</v>
      </c>
      <c r="AP472" t="s">
        <v>106</v>
      </c>
      <c r="AQ472" t="s">
        <v>107</v>
      </c>
      <c r="AR472" t="s">
        <v>108</v>
      </c>
      <c r="AS472" t="s">
        <v>109</v>
      </c>
      <c r="AT472" t="s">
        <v>110</v>
      </c>
      <c r="AU472" t="s">
        <v>104</v>
      </c>
      <c r="AX472" t="s">
        <v>104</v>
      </c>
      <c r="AY472">
        <v>0</v>
      </c>
      <c r="AZ472">
        <v>0.5</v>
      </c>
      <c r="BA472">
        <v>4.75</v>
      </c>
      <c r="BC472">
        <v>0</v>
      </c>
      <c r="BD472">
        <v>120</v>
      </c>
      <c r="BE472" t="s">
        <v>136</v>
      </c>
      <c r="BI472" t="s">
        <v>112</v>
      </c>
      <c r="BJ472" t="s">
        <v>111</v>
      </c>
      <c r="BK472" t="s">
        <v>1142</v>
      </c>
      <c r="BL472" t="str">
        <f>"https://www.hvlgroup.com/Products/Specs/"&amp;"H199701L-PN/MNT"</f>
        <v>https://www.hvlgroup.com/Products/Specs/H199701L-PN/MNT</v>
      </c>
      <c r="BM472" t="s">
        <v>1156</v>
      </c>
      <c r="BN472" t="str">
        <f>"https://www.hvlgroup.com/Product/"&amp;"H199701L-PN/MNT"</f>
        <v>https://www.hvlgroup.com/Product/H199701L-PN/MNT</v>
      </c>
      <c r="BO472" t="s">
        <v>104</v>
      </c>
      <c r="BP472" t="s">
        <v>104</v>
      </c>
      <c r="BQ472" t="s">
        <v>310</v>
      </c>
      <c r="BR472" t="s">
        <v>116</v>
      </c>
      <c r="BS472" t="s">
        <v>1134</v>
      </c>
      <c r="BT472">
        <v>6</v>
      </c>
      <c r="BV472" s="1">
        <v>43101</v>
      </c>
      <c r="BW472">
        <v>126.25</v>
      </c>
      <c r="BX472">
        <v>17.25</v>
      </c>
      <c r="BY472" t="s">
        <v>104</v>
      </c>
      <c r="BZ472">
        <v>0</v>
      </c>
      <c r="CA472">
        <v>0</v>
      </c>
      <c r="CB472">
        <v>0</v>
      </c>
      <c r="CC472">
        <v>0</v>
      </c>
      <c r="CD472">
        <v>1</v>
      </c>
      <c r="CE472">
        <v>38</v>
      </c>
      <c r="CF472" t="s">
        <v>90</v>
      </c>
      <c r="CI472" t="s">
        <v>111</v>
      </c>
      <c r="CJ472" t="s">
        <v>118</v>
      </c>
      <c r="CK472" t="s">
        <v>111</v>
      </c>
      <c r="CL472" t="s">
        <v>119</v>
      </c>
      <c r="CM472" t="s">
        <v>104</v>
      </c>
    </row>
    <row r="473" spans="1:91" x14ac:dyDescent="0.25">
      <c r="A473" t="s">
        <v>89</v>
      </c>
      <c r="B473" t="s">
        <v>90</v>
      </c>
      <c r="C473" t="s">
        <v>1159</v>
      </c>
      <c r="D473" t="s">
        <v>1155</v>
      </c>
      <c r="E473" s="4">
        <v>806134847227</v>
      </c>
      <c r="F473" t="s">
        <v>187</v>
      </c>
      <c r="G473" s="4">
        <v>146</v>
      </c>
      <c r="H473" s="4">
        <v>292</v>
      </c>
      <c r="I473" t="s">
        <v>1045</v>
      </c>
      <c r="J473" t="s">
        <v>1128</v>
      </c>
      <c r="K473" t="s">
        <v>96</v>
      </c>
      <c r="L473" t="s">
        <v>97</v>
      </c>
      <c r="M473" t="s">
        <v>98</v>
      </c>
      <c r="N473" t="s">
        <v>1144</v>
      </c>
      <c r="O473" t="s">
        <v>100</v>
      </c>
      <c r="P473" t="s">
        <v>1145</v>
      </c>
      <c r="Q473" t="s">
        <v>1131</v>
      </c>
      <c r="R473">
        <v>0</v>
      </c>
      <c r="S473">
        <v>0</v>
      </c>
      <c r="T473">
        <v>13.75</v>
      </c>
      <c r="U473">
        <v>17.25</v>
      </c>
      <c r="V473">
        <v>126.25</v>
      </c>
      <c r="W473">
        <v>14</v>
      </c>
      <c r="X473">
        <v>0</v>
      </c>
      <c r="Y473">
        <v>11</v>
      </c>
      <c r="Z473">
        <v>1</v>
      </c>
      <c r="AA473">
        <v>60</v>
      </c>
      <c r="AB473" t="s">
        <v>163</v>
      </c>
      <c r="AD473" t="s">
        <v>163</v>
      </c>
      <c r="AE473" t="s">
        <v>163</v>
      </c>
      <c r="AF473" t="s">
        <v>111</v>
      </c>
      <c r="AG473" t="s">
        <v>105</v>
      </c>
      <c r="AH473">
        <v>18</v>
      </c>
      <c r="AI473">
        <v>16</v>
      </c>
      <c r="AJ473">
        <v>18</v>
      </c>
      <c r="AK473">
        <v>8</v>
      </c>
      <c r="AL473">
        <v>0</v>
      </c>
      <c r="AM473">
        <v>0</v>
      </c>
      <c r="AN473">
        <v>0</v>
      </c>
      <c r="AO473">
        <v>0</v>
      </c>
      <c r="AP473" t="s">
        <v>106</v>
      </c>
      <c r="AQ473" t="s">
        <v>107</v>
      </c>
      <c r="AR473" t="s">
        <v>108</v>
      </c>
      <c r="AS473" t="s">
        <v>109</v>
      </c>
      <c r="AT473" t="s">
        <v>110</v>
      </c>
      <c r="AU473" t="s">
        <v>104</v>
      </c>
      <c r="AX473" t="s">
        <v>104</v>
      </c>
      <c r="AY473">
        <v>0</v>
      </c>
      <c r="AZ473">
        <v>0.5</v>
      </c>
      <c r="BA473">
        <v>4.75</v>
      </c>
      <c r="BC473">
        <v>0</v>
      </c>
      <c r="BD473">
        <v>120</v>
      </c>
      <c r="BE473" t="s">
        <v>136</v>
      </c>
      <c r="BI473" t="s">
        <v>112</v>
      </c>
      <c r="BJ473" t="s">
        <v>111</v>
      </c>
      <c r="BK473" t="s">
        <v>1146</v>
      </c>
      <c r="BL473" t="str">
        <f>"https://www.hvlgroup.com/Products/Specs/"&amp;"H199701L-PN/NVY"</f>
        <v>https://www.hvlgroup.com/Products/Specs/H199701L-PN/NVY</v>
      </c>
      <c r="BM473" t="s">
        <v>1156</v>
      </c>
      <c r="BN473" t="str">
        <f>"https://www.hvlgroup.com/Product/"&amp;"H199701L-PN/NVY"</f>
        <v>https://www.hvlgroup.com/Product/H199701L-PN/NVY</v>
      </c>
      <c r="BO473" t="s">
        <v>104</v>
      </c>
      <c r="BP473" t="s">
        <v>104</v>
      </c>
      <c r="BQ473" t="s">
        <v>310</v>
      </c>
      <c r="BR473" t="s">
        <v>116</v>
      </c>
      <c r="BS473" t="s">
        <v>1134</v>
      </c>
      <c r="BT473">
        <v>6</v>
      </c>
      <c r="BV473" s="1">
        <v>43101</v>
      </c>
      <c r="BW473">
        <v>126.25</v>
      </c>
      <c r="BX473">
        <v>17.25</v>
      </c>
      <c r="BY473" t="s">
        <v>104</v>
      </c>
      <c r="BZ473">
        <v>0</v>
      </c>
      <c r="CA473">
        <v>0</v>
      </c>
      <c r="CB473">
        <v>0</v>
      </c>
      <c r="CC473">
        <v>0</v>
      </c>
      <c r="CD473">
        <v>1</v>
      </c>
      <c r="CE473">
        <v>38</v>
      </c>
      <c r="CF473" t="s">
        <v>90</v>
      </c>
      <c r="CI473" t="s">
        <v>111</v>
      </c>
      <c r="CJ473" t="s">
        <v>118</v>
      </c>
      <c r="CK473" t="s">
        <v>111</v>
      </c>
      <c r="CL473" t="s">
        <v>119</v>
      </c>
      <c r="CM473" t="s">
        <v>104</v>
      </c>
    </row>
    <row r="474" spans="1:91" x14ac:dyDescent="0.25">
      <c r="A474" t="s">
        <v>89</v>
      </c>
      <c r="B474" t="s">
        <v>90</v>
      </c>
      <c r="C474" t="s">
        <v>1160</v>
      </c>
      <c r="D474" t="s">
        <v>1161</v>
      </c>
      <c r="E474" s="4">
        <v>806134847234</v>
      </c>
      <c r="F474" t="s">
        <v>192</v>
      </c>
      <c r="G474" s="4">
        <v>123</v>
      </c>
      <c r="H474" s="4">
        <v>246</v>
      </c>
      <c r="I474" t="s">
        <v>1045</v>
      </c>
      <c r="J474" t="s">
        <v>1128</v>
      </c>
      <c r="K474" t="s">
        <v>96</v>
      </c>
      <c r="L474" t="s">
        <v>97</v>
      </c>
      <c r="M474" t="s">
        <v>98</v>
      </c>
      <c r="N474" t="s">
        <v>1129</v>
      </c>
      <c r="O474" t="s">
        <v>100</v>
      </c>
      <c r="P474" t="s">
        <v>1130</v>
      </c>
      <c r="Q474" t="s">
        <v>1131</v>
      </c>
      <c r="R474">
        <v>0</v>
      </c>
      <c r="S474">
        <v>0</v>
      </c>
      <c r="T474">
        <v>6</v>
      </c>
      <c r="U474">
        <v>9.5</v>
      </c>
      <c r="V474">
        <v>117.5</v>
      </c>
      <c r="W474">
        <v>11</v>
      </c>
      <c r="X474">
        <v>0</v>
      </c>
      <c r="Y474">
        <v>10</v>
      </c>
      <c r="Z474">
        <v>1</v>
      </c>
      <c r="AA474">
        <v>60</v>
      </c>
      <c r="AB474" t="s">
        <v>182</v>
      </c>
      <c r="AD474" t="s">
        <v>182</v>
      </c>
      <c r="AE474" t="s">
        <v>182</v>
      </c>
      <c r="AF474" t="s">
        <v>111</v>
      </c>
      <c r="AG474" t="s">
        <v>105</v>
      </c>
      <c r="AH474">
        <v>15</v>
      </c>
      <c r="AI474">
        <v>13</v>
      </c>
      <c r="AJ474">
        <v>15</v>
      </c>
      <c r="AK474">
        <v>6</v>
      </c>
      <c r="AL474">
        <v>0</v>
      </c>
      <c r="AM474">
        <v>0</v>
      </c>
      <c r="AN474">
        <v>0</v>
      </c>
      <c r="AO474">
        <v>0</v>
      </c>
      <c r="AP474" t="s">
        <v>106</v>
      </c>
      <c r="AQ474" t="s">
        <v>107</v>
      </c>
      <c r="AR474" t="s">
        <v>108</v>
      </c>
      <c r="AS474" t="s">
        <v>109</v>
      </c>
      <c r="AT474" t="s">
        <v>110</v>
      </c>
      <c r="AU474" t="s">
        <v>104</v>
      </c>
      <c r="AX474" t="s">
        <v>104</v>
      </c>
      <c r="AY474">
        <v>0</v>
      </c>
      <c r="AZ474">
        <v>0.5</v>
      </c>
      <c r="BA474">
        <v>4.75</v>
      </c>
      <c r="BC474">
        <v>0</v>
      </c>
      <c r="BD474">
        <v>120</v>
      </c>
      <c r="BE474" t="s">
        <v>136</v>
      </c>
      <c r="BI474" t="s">
        <v>112</v>
      </c>
      <c r="BJ474" t="s">
        <v>111</v>
      </c>
      <c r="BK474" t="s">
        <v>1132</v>
      </c>
      <c r="BL474" t="str">
        <f>"https://www.hvlgroup.com/Products/Specs/"&amp;"H199701S-AGB/CR"</f>
        <v>https://www.hvlgroup.com/Products/Specs/H199701S-AGB/CR</v>
      </c>
      <c r="BM474" t="s">
        <v>1156</v>
      </c>
      <c r="BN474" t="str">
        <f>"https://www.hvlgroup.com/Product/"&amp;"H199701S-AGB/CR"</f>
        <v>https://www.hvlgroup.com/Product/H199701S-AGB/CR</v>
      </c>
      <c r="BO474" t="s">
        <v>104</v>
      </c>
      <c r="BP474" t="s">
        <v>104</v>
      </c>
      <c r="BQ474" t="s">
        <v>310</v>
      </c>
      <c r="BR474" t="s">
        <v>116</v>
      </c>
      <c r="BS474" t="s">
        <v>1150</v>
      </c>
      <c r="BT474">
        <v>4.5</v>
      </c>
      <c r="BV474" s="1">
        <v>43101</v>
      </c>
      <c r="BW474">
        <v>117.5</v>
      </c>
      <c r="BX474">
        <v>9.5</v>
      </c>
      <c r="BY474" t="s">
        <v>104</v>
      </c>
      <c r="BZ474">
        <v>0</v>
      </c>
      <c r="CA474">
        <v>0</v>
      </c>
      <c r="CB474">
        <v>0</v>
      </c>
      <c r="CC474">
        <v>0</v>
      </c>
      <c r="CD474">
        <v>1</v>
      </c>
      <c r="CE474">
        <v>38</v>
      </c>
      <c r="CF474" t="s">
        <v>90</v>
      </c>
      <c r="CI474" t="s">
        <v>111</v>
      </c>
      <c r="CJ474" t="s">
        <v>118</v>
      </c>
      <c r="CK474" t="s">
        <v>111</v>
      </c>
      <c r="CL474" t="s">
        <v>119</v>
      </c>
      <c r="CM474" t="s">
        <v>104</v>
      </c>
    </row>
    <row r="475" spans="1:91" x14ac:dyDescent="0.25">
      <c r="A475" t="s">
        <v>89</v>
      </c>
      <c r="B475" t="s">
        <v>90</v>
      </c>
      <c r="C475" t="s">
        <v>1162</v>
      </c>
      <c r="D475" t="s">
        <v>1161</v>
      </c>
      <c r="E475" s="4">
        <v>806134847241</v>
      </c>
      <c r="F475" t="s">
        <v>192</v>
      </c>
      <c r="G475" s="4">
        <v>123</v>
      </c>
      <c r="H475" s="4">
        <v>246</v>
      </c>
      <c r="I475" t="s">
        <v>1045</v>
      </c>
      <c r="J475" t="s">
        <v>1128</v>
      </c>
      <c r="K475" t="s">
        <v>96</v>
      </c>
      <c r="L475" t="s">
        <v>97</v>
      </c>
      <c r="M475" t="s">
        <v>98</v>
      </c>
      <c r="N475" t="s">
        <v>1136</v>
      </c>
      <c r="O475" t="s">
        <v>100</v>
      </c>
      <c r="P475" t="s">
        <v>1137</v>
      </c>
      <c r="Q475" t="s">
        <v>1131</v>
      </c>
      <c r="R475">
        <v>0</v>
      </c>
      <c r="S475">
        <v>0</v>
      </c>
      <c r="T475">
        <v>6</v>
      </c>
      <c r="U475">
        <v>9.5</v>
      </c>
      <c r="V475">
        <v>117.5</v>
      </c>
      <c r="W475">
        <v>11</v>
      </c>
      <c r="X475">
        <v>0</v>
      </c>
      <c r="Y475">
        <v>10</v>
      </c>
      <c r="Z475">
        <v>1</v>
      </c>
      <c r="AA475">
        <v>60</v>
      </c>
      <c r="AB475" t="s">
        <v>182</v>
      </c>
      <c r="AD475" t="s">
        <v>182</v>
      </c>
      <c r="AE475" t="s">
        <v>182</v>
      </c>
      <c r="AF475" t="s">
        <v>111</v>
      </c>
      <c r="AG475" t="s">
        <v>105</v>
      </c>
      <c r="AH475">
        <v>15</v>
      </c>
      <c r="AI475">
        <v>13</v>
      </c>
      <c r="AJ475">
        <v>15</v>
      </c>
      <c r="AK475">
        <v>6</v>
      </c>
      <c r="AL475">
        <v>0</v>
      </c>
      <c r="AM475">
        <v>0</v>
      </c>
      <c r="AN475">
        <v>0</v>
      </c>
      <c r="AO475">
        <v>0</v>
      </c>
      <c r="AP475" t="s">
        <v>106</v>
      </c>
      <c r="AQ475" t="s">
        <v>107</v>
      </c>
      <c r="AR475" t="s">
        <v>108</v>
      </c>
      <c r="AS475" t="s">
        <v>109</v>
      </c>
      <c r="AT475" t="s">
        <v>110</v>
      </c>
      <c r="AU475" t="s">
        <v>104</v>
      </c>
      <c r="AX475" t="s">
        <v>104</v>
      </c>
      <c r="AY475">
        <v>0</v>
      </c>
      <c r="AZ475">
        <v>0.5</v>
      </c>
      <c r="BA475">
        <v>4.75</v>
      </c>
      <c r="BC475">
        <v>0</v>
      </c>
      <c r="BD475">
        <v>120</v>
      </c>
      <c r="BE475" t="s">
        <v>136</v>
      </c>
      <c r="BI475" t="s">
        <v>112</v>
      </c>
      <c r="BJ475" t="s">
        <v>111</v>
      </c>
      <c r="BK475" t="s">
        <v>1138</v>
      </c>
      <c r="BL475" t="str">
        <f>"https://www.hvlgroup.com/Products/Specs/"&amp;"H199701S-AGB/PK"</f>
        <v>https://www.hvlgroup.com/Products/Specs/H199701S-AGB/PK</v>
      </c>
      <c r="BM475" t="s">
        <v>1156</v>
      </c>
      <c r="BN475" t="str">
        <f>"https://www.hvlgroup.com/Product/"&amp;"H199701S-AGB/PK"</f>
        <v>https://www.hvlgroup.com/Product/H199701S-AGB/PK</v>
      </c>
      <c r="BO475" t="s">
        <v>104</v>
      </c>
      <c r="BP475" t="s">
        <v>104</v>
      </c>
      <c r="BQ475" t="s">
        <v>310</v>
      </c>
      <c r="BR475" t="s">
        <v>116</v>
      </c>
      <c r="BS475" t="s">
        <v>1150</v>
      </c>
      <c r="BT475">
        <v>4.5</v>
      </c>
      <c r="BV475" s="1">
        <v>43101</v>
      </c>
      <c r="BW475">
        <v>117.5</v>
      </c>
      <c r="BX475">
        <v>9.5</v>
      </c>
      <c r="BY475" t="s">
        <v>104</v>
      </c>
      <c r="BZ475">
        <v>0</v>
      </c>
      <c r="CA475">
        <v>0</v>
      </c>
      <c r="CB475">
        <v>0</v>
      </c>
      <c r="CC475">
        <v>0</v>
      </c>
      <c r="CD475">
        <v>1</v>
      </c>
      <c r="CE475">
        <v>38</v>
      </c>
      <c r="CF475" t="s">
        <v>90</v>
      </c>
      <c r="CI475" t="s">
        <v>111</v>
      </c>
      <c r="CJ475" t="s">
        <v>118</v>
      </c>
      <c r="CK475" t="s">
        <v>111</v>
      </c>
      <c r="CL475" t="s">
        <v>119</v>
      </c>
      <c r="CM475" t="s">
        <v>104</v>
      </c>
    </row>
    <row r="476" spans="1:91" x14ac:dyDescent="0.25">
      <c r="A476" t="s">
        <v>89</v>
      </c>
      <c r="B476" t="s">
        <v>90</v>
      </c>
      <c r="C476" t="s">
        <v>1163</v>
      </c>
      <c r="D476" t="s">
        <v>1161</v>
      </c>
      <c r="E476" s="4">
        <v>806134847258</v>
      </c>
      <c r="F476" t="s">
        <v>192</v>
      </c>
      <c r="G476" s="4">
        <v>123</v>
      </c>
      <c r="H476" s="4">
        <v>246</v>
      </c>
      <c r="I476" t="s">
        <v>1045</v>
      </c>
      <c r="J476" t="s">
        <v>1128</v>
      </c>
      <c r="K476" t="s">
        <v>96</v>
      </c>
      <c r="L476" t="s">
        <v>97</v>
      </c>
      <c r="M476" t="s">
        <v>98</v>
      </c>
      <c r="N476" t="s">
        <v>1140</v>
      </c>
      <c r="O476" t="s">
        <v>100</v>
      </c>
      <c r="P476" t="s">
        <v>1141</v>
      </c>
      <c r="Q476" t="s">
        <v>1131</v>
      </c>
      <c r="R476">
        <v>0</v>
      </c>
      <c r="S476">
        <v>0</v>
      </c>
      <c r="T476">
        <v>6</v>
      </c>
      <c r="U476">
        <v>9.5</v>
      </c>
      <c r="V476">
        <v>117.5</v>
      </c>
      <c r="W476">
        <v>11</v>
      </c>
      <c r="X476">
        <v>0</v>
      </c>
      <c r="Y476">
        <v>10</v>
      </c>
      <c r="Z476">
        <v>1</v>
      </c>
      <c r="AA476">
        <v>60</v>
      </c>
      <c r="AB476" t="s">
        <v>182</v>
      </c>
      <c r="AD476" t="s">
        <v>182</v>
      </c>
      <c r="AE476" t="s">
        <v>182</v>
      </c>
      <c r="AF476" t="s">
        <v>111</v>
      </c>
      <c r="AG476" t="s">
        <v>105</v>
      </c>
      <c r="AH476">
        <v>15</v>
      </c>
      <c r="AI476">
        <v>13</v>
      </c>
      <c r="AJ476">
        <v>15</v>
      </c>
      <c r="AK476">
        <v>6</v>
      </c>
      <c r="AL476">
        <v>0</v>
      </c>
      <c r="AM476">
        <v>0</v>
      </c>
      <c r="AN476">
        <v>0</v>
      </c>
      <c r="AO476">
        <v>0</v>
      </c>
      <c r="AP476" t="s">
        <v>106</v>
      </c>
      <c r="AQ476" t="s">
        <v>107</v>
      </c>
      <c r="AR476" t="s">
        <v>108</v>
      </c>
      <c r="AS476" t="s">
        <v>109</v>
      </c>
      <c r="AT476" t="s">
        <v>110</v>
      </c>
      <c r="AU476" t="s">
        <v>104</v>
      </c>
      <c r="AX476" t="s">
        <v>104</v>
      </c>
      <c r="AY476">
        <v>0</v>
      </c>
      <c r="AZ476">
        <v>0.5</v>
      </c>
      <c r="BA476">
        <v>4.75</v>
      </c>
      <c r="BC476">
        <v>0</v>
      </c>
      <c r="BD476">
        <v>120</v>
      </c>
      <c r="BE476" t="s">
        <v>136</v>
      </c>
      <c r="BI476" t="s">
        <v>112</v>
      </c>
      <c r="BJ476" t="s">
        <v>111</v>
      </c>
      <c r="BK476" t="s">
        <v>1142</v>
      </c>
      <c r="BL476" t="str">
        <f>"https://www.hvlgroup.com/Products/Specs/"&amp;"H199701S-PN/MNT"</f>
        <v>https://www.hvlgroup.com/Products/Specs/H199701S-PN/MNT</v>
      </c>
      <c r="BM476" t="s">
        <v>1156</v>
      </c>
      <c r="BN476" t="str">
        <f>"https://www.hvlgroup.com/Product/"&amp;"H199701S-PN/MNT"</f>
        <v>https://www.hvlgroup.com/Product/H199701S-PN/MNT</v>
      </c>
      <c r="BO476" t="s">
        <v>104</v>
      </c>
      <c r="BP476" t="s">
        <v>104</v>
      </c>
      <c r="BQ476" t="s">
        <v>310</v>
      </c>
      <c r="BR476" t="s">
        <v>116</v>
      </c>
      <c r="BS476" t="s">
        <v>1150</v>
      </c>
      <c r="BT476">
        <v>4.5</v>
      </c>
      <c r="BV476" s="1">
        <v>43101</v>
      </c>
      <c r="BW476">
        <v>117.5</v>
      </c>
      <c r="BX476">
        <v>9.5</v>
      </c>
      <c r="BY476" t="s">
        <v>104</v>
      </c>
      <c r="BZ476">
        <v>0</v>
      </c>
      <c r="CA476">
        <v>0</v>
      </c>
      <c r="CB476">
        <v>0</v>
      </c>
      <c r="CC476">
        <v>0</v>
      </c>
      <c r="CD476">
        <v>1</v>
      </c>
      <c r="CE476">
        <v>38</v>
      </c>
      <c r="CF476" t="s">
        <v>90</v>
      </c>
      <c r="CI476" t="s">
        <v>111</v>
      </c>
      <c r="CJ476" t="s">
        <v>118</v>
      </c>
      <c r="CK476" t="s">
        <v>111</v>
      </c>
      <c r="CL476" t="s">
        <v>119</v>
      </c>
      <c r="CM476" t="s">
        <v>104</v>
      </c>
    </row>
    <row r="477" spans="1:91" x14ac:dyDescent="0.25">
      <c r="A477" t="s">
        <v>89</v>
      </c>
      <c r="B477" t="s">
        <v>90</v>
      </c>
      <c r="C477" t="s">
        <v>1164</v>
      </c>
      <c r="D477" t="s">
        <v>1161</v>
      </c>
      <c r="E477" s="4">
        <v>806134847265</v>
      </c>
      <c r="F477" t="s">
        <v>192</v>
      </c>
      <c r="G477" s="4">
        <v>123</v>
      </c>
      <c r="H477" s="4">
        <v>246</v>
      </c>
      <c r="I477" t="s">
        <v>1045</v>
      </c>
      <c r="J477" t="s">
        <v>1128</v>
      </c>
      <c r="K477" t="s">
        <v>96</v>
      </c>
      <c r="L477" t="s">
        <v>97</v>
      </c>
      <c r="M477" t="s">
        <v>98</v>
      </c>
      <c r="N477" t="s">
        <v>1144</v>
      </c>
      <c r="O477" t="s">
        <v>100</v>
      </c>
      <c r="P477" t="s">
        <v>1145</v>
      </c>
      <c r="Q477" t="s">
        <v>1131</v>
      </c>
      <c r="R477">
        <v>0</v>
      </c>
      <c r="S477">
        <v>0</v>
      </c>
      <c r="T477">
        <v>6</v>
      </c>
      <c r="U477">
        <v>9.5</v>
      </c>
      <c r="V477">
        <v>117.5</v>
      </c>
      <c r="W477">
        <v>11</v>
      </c>
      <c r="X477">
        <v>0</v>
      </c>
      <c r="Y477">
        <v>10</v>
      </c>
      <c r="Z477">
        <v>1</v>
      </c>
      <c r="AA477">
        <v>60</v>
      </c>
      <c r="AB477" t="s">
        <v>182</v>
      </c>
      <c r="AD477" t="s">
        <v>182</v>
      </c>
      <c r="AE477" t="s">
        <v>182</v>
      </c>
      <c r="AF477" t="s">
        <v>111</v>
      </c>
      <c r="AG477" t="s">
        <v>105</v>
      </c>
      <c r="AH477">
        <v>15</v>
      </c>
      <c r="AI477">
        <v>13</v>
      </c>
      <c r="AJ477">
        <v>15</v>
      </c>
      <c r="AK477">
        <v>6</v>
      </c>
      <c r="AL477">
        <v>0</v>
      </c>
      <c r="AM477">
        <v>0</v>
      </c>
      <c r="AN477">
        <v>0</v>
      </c>
      <c r="AO477">
        <v>0</v>
      </c>
      <c r="AP477" t="s">
        <v>106</v>
      </c>
      <c r="AQ477" t="s">
        <v>107</v>
      </c>
      <c r="AR477" t="s">
        <v>108</v>
      </c>
      <c r="AS477" t="s">
        <v>109</v>
      </c>
      <c r="AT477" t="s">
        <v>110</v>
      </c>
      <c r="AU477" t="s">
        <v>104</v>
      </c>
      <c r="AX477" t="s">
        <v>104</v>
      </c>
      <c r="AY477">
        <v>0</v>
      </c>
      <c r="AZ477">
        <v>0.5</v>
      </c>
      <c r="BA477">
        <v>4.75</v>
      </c>
      <c r="BC477">
        <v>0</v>
      </c>
      <c r="BD477">
        <v>120</v>
      </c>
      <c r="BE477" t="s">
        <v>136</v>
      </c>
      <c r="BI477" t="s">
        <v>112</v>
      </c>
      <c r="BJ477" t="s">
        <v>111</v>
      </c>
      <c r="BK477" t="s">
        <v>1146</v>
      </c>
      <c r="BL477" t="str">
        <f>"https://www.hvlgroup.com/Products/Specs/"&amp;"H199701S-PN/NVY"</f>
        <v>https://www.hvlgroup.com/Products/Specs/H199701S-PN/NVY</v>
      </c>
      <c r="BM477" t="s">
        <v>1156</v>
      </c>
      <c r="BN477" t="str">
        <f>"https://www.hvlgroup.com/Product/"&amp;"H199701S-PN/NVY"</f>
        <v>https://www.hvlgroup.com/Product/H199701S-PN/NVY</v>
      </c>
      <c r="BO477" t="s">
        <v>104</v>
      </c>
      <c r="BP477" t="s">
        <v>104</v>
      </c>
      <c r="BQ477" t="s">
        <v>310</v>
      </c>
      <c r="BR477" t="s">
        <v>116</v>
      </c>
      <c r="BS477" t="s">
        <v>1150</v>
      </c>
      <c r="BT477">
        <v>4.5</v>
      </c>
      <c r="BV477" s="1">
        <v>43101</v>
      </c>
      <c r="BW477">
        <v>117.5</v>
      </c>
      <c r="BX477">
        <v>9.5</v>
      </c>
      <c r="BY477" t="s">
        <v>104</v>
      </c>
      <c r="BZ477">
        <v>0</v>
      </c>
      <c r="CA477">
        <v>0</v>
      </c>
      <c r="CB477">
        <v>0</v>
      </c>
      <c r="CC477">
        <v>0</v>
      </c>
      <c r="CD477">
        <v>1</v>
      </c>
      <c r="CE477">
        <v>38</v>
      </c>
      <c r="CF477" t="s">
        <v>90</v>
      </c>
      <c r="CI477" t="s">
        <v>111</v>
      </c>
      <c r="CJ477" t="s">
        <v>118</v>
      </c>
      <c r="CK477" t="s">
        <v>111</v>
      </c>
      <c r="CL477" t="s">
        <v>119</v>
      </c>
      <c r="CM477" t="s">
        <v>104</v>
      </c>
    </row>
    <row r="478" spans="1:91" x14ac:dyDescent="0.25">
      <c r="A478" t="s">
        <v>89</v>
      </c>
      <c r="B478" t="s">
        <v>90</v>
      </c>
      <c r="C478" t="s">
        <v>1165</v>
      </c>
      <c r="D478" t="s">
        <v>1166</v>
      </c>
      <c r="E478" s="4">
        <v>806134847272</v>
      </c>
      <c r="F478" t="s">
        <v>93</v>
      </c>
      <c r="G478" s="4">
        <v>99</v>
      </c>
      <c r="H478" s="4">
        <v>198</v>
      </c>
      <c r="I478" t="s">
        <v>548</v>
      </c>
      <c r="J478" t="s">
        <v>1167</v>
      </c>
      <c r="K478" t="s">
        <v>96</v>
      </c>
      <c r="L478" t="s">
        <v>97</v>
      </c>
      <c r="M478" t="s">
        <v>98</v>
      </c>
      <c r="N478" t="s">
        <v>460</v>
      </c>
      <c r="O478" t="s">
        <v>100</v>
      </c>
      <c r="P478" t="s">
        <v>551</v>
      </c>
      <c r="Q478" t="s">
        <v>102</v>
      </c>
      <c r="R478">
        <v>0</v>
      </c>
      <c r="S478">
        <v>7</v>
      </c>
      <c r="T478">
        <v>8.75</v>
      </c>
      <c r="U478">
        <v>0</v>
      </c>
      <c r="V478">
        <v>0</v>
      </c>
      <c r="W478">
        <v>0</v>
      </c>
      <c r="X478">
        <v>8.5</v>
      </c>
      <c r="Y478">
        <v>4</v>
      </c>
      <c r="Z478">
        <v>1</v>
      </c>
      <c r="AA478">
        <v>4</v>
      </c>
      <c r="AB478" t="s">
        <v>144</v>
      </c>
      <c r="AD478" t="s">
        <v>144</v>
      </c>
      <c r="AE478" t="s">
        <v>144</v>
      </c>
      <c r="AF478" t="s">
        <v>111</v>
      </c>
      <c r="AG478" t="s">
        <v>105</v>
      </c>
      <c r="AH478">
        <v>16</v>
      </c>
      <c r="AI478">
        <v>13</v>
      </c>
      <c r="AJ478">
        <v>11</v>
      </c>
      <c r="AK478">
        <v>5</v>
      </c>
      <c r="AL478">
        <v>0</v>
      </c>
      <c r="AM478">
        <v>0</v>
      </c>
      <c r="AN478">
        <v>0</v>
      </c>
      <c r="AO478">
        <v>0</v>
      </c>
      <c r="AP478" t="s">
        <v>106</v>
      </c>
      <c r="AQ478" t="s">
        <v>107</v>
      </c>
      <c r="AR478" t="s">
        <v>108</v>
      </c>
      <c r="AS478" t="s">
        <v>109</v>
      </c>
      <c r="AT478" t="s">
        <v>110</v>
      </c>
      <c r="AU478" t="s">
        <v>111</v>
      </c>
      <c r="AV478" t="s">
        <v>112</v>
      </c>
      <c r="AW478" t="s">
        <v>112</v>
      </c>
      <c r="AX478" t="s">
        <v>104</v>
      </c>
      <c r="AY478">
        <v>0</v>
      </c>
      <c r="AZ478">
        <v>0.5</v>
      </c>
      <c r="BA478">
        <v>4.75</v>
      </c>
      <c r="BC478">
        <v>0</v>
      </c>
      <c r="BD478">
        <v>10</v>
      </c>
      <c r="BI478" t="s">
        <v>145</v>
      </c>
      <c r="BJ478" t="s">
        <v>111</v>
      </c>
      <c r="BK478" t="s">
        <v>461</v>
      </c>
      <c r="BL478" t="str">
        <f>"https://www.hvlgroup.com/Products/Specs/"&amp;"H200101-AGB/BK"</f>
        <v>https://www.hvlgroup.com/Products/Specs/H200101-AGB/BK</v>
      </c>
      <c r="BM478" t="s">
        <v>1168</v>
      </c>
      <c r="BN478" t="str">
        <f>"https://www.hvlgroup.com/Product/"&amp;"H200101-AGB/BK"</f>
        <v>https://www.hvlgroup.com/Product/H200101-AGB/BK</v>
      </c>
      <c r="BO478" t="s">
        <v>104</v>
      </c>
      <c r="BP478" t="s">
        <v>104</v>
      </c>
      <c r="BQ478" t="s">
        <v>115</v>
      </c>
      <c r="BR478" t="s">
        <v>116</v>
      </c>
      <c r="BS478" t="s">
        <v>1169</v>
      </c>
      <c r="BT478">
        <v>5.25</v>
      </c>
      <c r="BV478" s="1">
        <v>43101</v>
      </c>
      <c r="BW478">
        <v>0</v>
      </c>
      <c r="BX478">
        <v>0</v>
      </c>
      <c r="BY478" t="s">
        <v>104</v>
      </c>
      <c r="BZ478">
        <v>0</v>
      </c>
      <c r="CA478">
        <v>0</v>
      </c>
      <c r="CB478">
        <v>0</v>
      </c>
      <c r="CC478">
        <v>0</v>
      </c>
      <c r="CD478">
        <v>1</v>
      </c>
      <c r="CE478">
        <v>118</v>
      </c>
      <c r="CF478" t="s">
        <v>90</v>
      </c>
      <c r="CI478" t="s">
        <v>111</v>
      </c>
      <c r="CJ478" t="s">
        <v>118</v>
      </c>
      <c r="CK478" t="s">
        <v>111</v>
      </c>
      <c r="CL478" t="s">
        <v>119</v>
      </c>
      <c r="CM478" t="s">
        <v>104</v>
      </c>
    </row>
    <row r="479" spans="1:91" x14ac:dyDescent="0.25">
      <c r="A479" t="s">
        <v>89</v>
      </c>
      <c r="B479" t="s">
        <v>90</v>
      </c>
      <c r="C479" t="s">
        <v>1170</v>
      </c>
      <c r="D479" t="s">
        <v>1166</v>
      </c>
      <c r="E479" s="4">
        <v>806134847289</v>
      </c>
      <c r="F479" t="s">
        <v>93</v>
      </c>
      <c r="G479" s="4">
        <v>99</v>
      </c>
      <c r="H479" s="4">
        <v>198</v>
      </c>
      <c r="I479" t="s">
        <v>548</v>
      </c>
      <c r="J479" t="s">
        <v>1167</v>
      </c>
      <c r="K479" t="s">
        <v>96</v>
      </c>
      <c r="L479" t="s">
        <v>97</v>
      </c>
      <c r="M479" t="s">
        <v>98</v>
      </c>
      <c r="N479" t="s">
        <v>465</v>
      </c>
      <c r="O479" t="s">
        <v>100</v>
      </c>
      <c r="P479" t="s">
        <v>551</v>
      </c>
      <c r="Q479" t="s">
        <v>102</v>
      </c>
      <c r="R479">
        <v>0</v>
      </c>
      <c r="S479">
        <v>7</v>
      </c>
      <c r="T479">
        <v>8.75</v>
      </c>
      <c r="U479">
        <v>0</v>
      </c>
      <c r="V479">
        <v>0</v>
      </c>
      <c r="W479">
        <v>0</v>
      </c>
      <c r="X479">
        <v>8.5</v>
      </c>
      <c r="Y479">
        <v>4</v>
      </c>
      <c r="Z479">
        <v>1</v>
      </c>
      <c r="AA479">
        <v>4</v>
      </c>
      <c r="AB479" t="s">
        <v>144</v>
      </c>
      <c r="AD479" t="s">
        <v>144</v>
      </c>
      <c r="AE479" t="s">
        <v>144</v>
      </c>
      <c r="AF479" t="s">
        <v>111</v>
      </c>
      <c r="AG479" t="s">
        <v>105</v>
      </c>
      <c r="AH479">
        <v>16</v>
      </c>
      <c r="AI479">
        <v>13</v>
      </c>
      <c r="AJ479">
        <v>11</v>
      </c>
      <c r="AK479">
        <v>5</v>
      </c>
      <c r="AL479">
        <v>0</v>
      </c>
      <c r="AM479">
        <v>0</v>
      </c>
      <c r="AN479">
        <v>0</v>
      </c>
      <c r="AO479">
        <v>0</v>
      </c>
      <c r="AP479" t="s">
        <v>106</v>
      </c>
      <c r="AQ479" t="s">
        <v>107</v>
      </c>
      <c r="AR479" t="s">
        <v>108</v>
      </c>
      <c r="AS479" t="s">
        <v>109</v>
      </c>
      <c r="AT479" t="s">
        <v>110</v>
      </c>
      <c r="AU479" t="s">
        <v>111</v>
      </c>
      <c r="AV479" t="s">
        <v>112</v>
      </c>
      <c r="AW479" t="s">
        <v>112</v>
      </c>
      <c r="AX479" t="s">
        <v>104</v>
      </c>
      <c r="AY479">
        <v>0</v>
      </c>
      <c r="AZ479">
        <v>0.5</v>
      </c>
      <c r="BA479">
        <v>4.75</v>
      </c>
      <c r="BC479">
        <v>0</v>
      </c>
      <c r="BD479">
        <v>10</v>
      </c>
      <c r="BI479" t="s">
        <v>145</v>
      </c>
      <c r="BJ479" t="s">
        <v>111</v>
      </c>
      <c r="BK479" t="s">
        <v>466</v>
      </c>
      <c r="BL479" t="str">
        <f>"https://www.hvlgroup.com/Products/Specs/"&amp;"H200101-PN/BK"</f>
        <v>https://www.hvlgroup.com/Products/Specs/H200101-PN/BK</v>
      </c>
      <c r="BM479" t="s">
        <v>1168</v>
      </c>
      <c r="BN479" t="str">
        <f>"https://www.hvlgroup.com/Product/"&amp;"H200101-PN/BK"</f>
        <v>https://www.hvlgroup.com/Product/H200101-PN/BK</v>
      </c>
      <c r="BO479" t="s">
        <v>104</v>
      </c>
      <c r="BP479" t="s">
        <v>104</v>
      </c>
      <c r="BQ479" t="s">
        <v>115</v>
      </c>
      <c r="BR479" t="s">
        <v>116</v>
      </c>
      <c r="BS479" t="s">
        <v>1169</v>
      </c>
      <c r="BT479">
        <v>5.25</v>
      </c>
      <c r="BV479" s="1">
        <v>43101</v>
      </c>
      <c r="BW479">
        <v>0</v>
      </c>
      <c r="BX479">
        <v>0</v>
      </c>
      <c r="BY479" t="s">
        <v>104</v>
      </c>
      <c r="BZ479">
        <v>0</v>
      </c>
      <c r="CA479">
        <v>0</v>
      </c>
      <c r="CB479">
        <v>0</v>
      </c>
      <c r="CC479">
        <v>0</v>
      </c>
      <c r="CD479">
        <v>1</v>
      </c>
      <c r="CE479">
        <v>118</v>
      </c>
      <c r="CF479" t="s">
        <v>90</v>
      </c>
      <c r="CI479" t="s">
        <v>111</v>
      </c>
      <c r="CJ479" t="s">
        <v>118</v>
      </c>
      <c r="CK479" t="s">
        <v>111</v>
      </c>
      <c r="CL479" t="s">
        <v>119</v>
      </c>
      <c r="CM479" t="s">
        <v>104</v>
      </c>
    </row>
    <row r="480" spans="1:91" x14ac:dyDescent="0.25">
      <c r="A480" t="s">
        <v>89</v>
      </c>
      <c r="B480" t="s">
        <v>90</v>
      </c>
      <c r="C480" t="s">
        <v>1171</v>
      </c>
      <c r="D480" t="s">
        <v>1172</v>
      </c>
      <c r="E480" s="4">
        <v>806134847296</v>
      </c>
      <c r="F480" t="s">
        <v>691</v>
      </c>
      <c r="G480" s="4">
        <v>115</v>
      </c>
      <c r="H480" s="4">
        <v>230</v>
      </c>
      <c r="I480" t="s">
        <v>1173</v>
      </c>
      <c r="J480" t="s">
        <v>1167</v>
      </c>
      <c r="K480" t="s">
        <v>96</v>
      </c>
      <c r="L480" t="s">
        <v>97</v>
      </c>
      <c r="M480" t="s">
        <v>98</v>
      </c>
      <c r="N480" t="s">
        <v>460</v>
      </c>
      <c r="O480" t="s">
        <v>100</v>
      </c>
      <c r="P480" t="s">
        <v>551</v>
      </c>
      <c r="Q480" t="s">
        <v>102</v>
      </c>
      <c r="R480">
        <v>0</v>
      </c>
      <c r="S480">
        <v>10.25</v>
      </c>
      <c r="T480">
        <v>9.5</v>
      </c>
      <c r="U480">
        <v>0</v>
      </c>
      <c r="V480">
        <v>0</v>
      </c>
      <c r="W480">
        <v>0</v>
      </c>
      <c r="X480">
        <v>0</v>
      </c>
      <c r="Y480">
        <v>7</v>
      </c>
      <c r="Z480">
        <v>1</v>
      </c>
      <c r="AA480">
        <v>4</v>
      </c>
      <c r="AB480" t="s">
        <v>144</v>
      </c>
      <c r="AD480" t="s">
        <v>144</v>
      </c>
      <c r="AE480" t="s">
        <v>144</v>
      </c>
      <c r="AF480" t="s">
        <v>111</v>
      </c>
      <c r="AG480" t="s">
        <v>105</v>
      </c>
      <c r="AH480">
        <v>19</v>
      </c>
      <c r="AI480">
        <v>13</v>
      </c>
      <c r="AJ480">
        <v>14</v>
      </c>
      <c r="AK480">
        <v>8</v>
      </c>
      <c r="AL480">
        <v>0</v>
      </c>
      <c r="AM480">
        <v>0</v>
      </c>
      <c r="AN480">
        <v>0</v>
      </c>
      <c r="AO480">
        <v>0</v>
      </c>
      <c r="AP480" t="s">
        <v>106</v>
      </c>
      <c r="AQ480" t="s">
        <v>107</v>
      </c>
      <c r="AR480" t="s">
        <v>108</v>
      </c>
      <c r="AS480" t="s">
        <v>109</v>
      </c>
      <c r="AT480" t="s">
        <v>110</v>
      </c>
      <c r="AU480" t="s">
        <v>104</v>
      </c>
      <c r="AX480" t="s">
        <v>104</v>
      </c>
      <c r="AY480">
        <v>0</v>
      </c>
      <c r="AZ480">
        <v>0.5</v>
      </c>
      <c r="BA480">
        <v>7.5</v>
      </c>
      <c r="BC480">
        <v>0</v>
      </c>
      <c r="BD480">
        <v>15</v>
      </c>
      <c r="BI480" t="s">
        <v>145</v>
      </c>
      <c r="BJ480" t="s">
        <v>111</v>
      </c>
      <c r="BK480" t="s">
        <v>461</v>
      </c>
      <c r="BL480" t="str">
        <f>"https://www.hvlgroup.com/Products/Specs/"&amp;"H200501L-AGB/BK"</f>
        <v>https://www.hvlgroup.com/Products/Specs/H200501L-AGB/BK</v>
      </c>
      <c r="BM480" t="s">
        <v>1174</v>
      </c>
      <c r="BN480" t="str">
        <f>"https://www.hvlgroup.com/Product/"&amp;"H200501L-AGB/BK"</f>
        <v>https://www.hvlgroup.com/Product/H200501L-AGB/BK</v>
      </c>
      <c r="BO480" t="s">
        <v>104</v>
      </c>
      <c r="BP480" t="s">
        <v>104</v>
      </c>
      <c r="BQ480" t="s">
        <v>115</v>
      </c>
      <c r="BR480" t="s">
        <v>116</v>
      </c>
      <c r="BS480" t="s">
        <v>841</v>
      </c>
      <c r="BT480">
        <v>8</v>
      </c>
      <c r="BV480" s="1">
        <v>43101</v>
      </c>
      <c r="BW480">
        <v>0</v>
      </c>
      <c r="BX480">
        <v>0</v>
      </c>
      <c r="BY480" t="s">
        <v>104</v>
      </c>
      <c r="BZ480">
        <v>0</v>
      </c>
      <c r="CA480">
        <v>0</v>
      </c>
      <c r="CB480">
        <v>0</v>
      </c>
      <c r="CC480">
        <v>0</v>
      </c>
      <c r="CD480">
        <v>1</v>
      </c>
      <c r="CE480">
        <v>153</v>
      </c>
      <c r="CF480" t="s">
        <v>90</v>
      </c>
      <c r="CI480" t="s">
        <v>111</v>
      </c>
      <c r="CJ480" t="s">
        <v>118</v>
      </c>
      <c r="CK480" t="s">
        <v>111</v>
      </c>
      <c r="CL480" t="s">
        <v>119</v>
      </c>
      <c r="CM480" t="s">
        <v>104</v>
      </c>
    </row>
    <row r="481" spans="1:91" x14ac:dyDescent="0.25">
      <c r="A481" t="s">
        <v>89</v>
      </c>
      <c r="B481" t="s">
        <v>90</v>
      </c>
      <c r="C481" t="s">
        <v>1175</v>
      </c>
      <c r="D481" t="s">
        <v>1172</v>
      </c>
      <c r="E481" s="4">
        <v>806134847302</v>
      </c>
      <c r="F481" t="s">
        <v>691</v>
      </c>
      <c r="G481" s="4">
        <v>115</v>
      </c>
      <c r="H481" s="4">
        <v>230</v>
      </c>
      <c r="I481" t="s">
        <v>1173</v>
      </c>
      <c r="J481" t="s">
        <v>1167</v>
      </c>
      <c r="K481" t="s">
        <v>96</v>
      </c>
      <c r="L481" t="s">
        <v>97</v>
      </c>
      <c r="M481" t="s">
        <v>98</v>
      </c>
      <c r="N481" t="s">
        <v>465</v>
      </c>
      <c r="O481" t="s">
        <v>100</v>
      </c>
      <c r="P481" t="s">
        <v>551</v>
      </c>
      <c r="Q481" t="s">
        <v>102</v>
      </c>
      <c r="R481">
        <v>0</v>
      </c>
      <c r="S481">
        <v>10.25</v>
      </c>
      <c r="T481">
        <v>9.5</v>
      </c>
      <c r="U481">
        <v>0</v>
      </c>
      <c r="V481">
        <v>0</v>
      </c>
      <c r="W481">
        <v>0</v>
      </c>
      <c r="X481">
        <v>0</v>
      </c>
      <c r="Y481">
        <v>7</v>
      </c>
      <c r="Z481">
        <v>1</v>
      </c>
      <c r="AA481">
        <v>4</v>
      </c>
      <c r="AB481" t="s">
        <v>144</v>
      </c>
      <c r="AD481" t="s">
        <v>144</v>
      </c>
      <c r="AE481" t="s">
        <v>144</v>
      </c>
      <c r="AF481" t="s">
        <v>111</v>
      </c>
      <c r="AG481" t="s">
        <v>105</v>
      </c>
      <c r="AH481">
        <v>18</v>
      </c>
      <c r="AI481">
        <v>15</v>
      </c>
      <c r="AJ481">
        <v>15</v>
      </c>
      <c r="AK481">
        <v>8</v>
      </c>
      <c r="AL481">
        <v>0</v>
      </c>
      <c r="AM481">
        <v>0</v>
      </c>
      <c r="AN481">
        <v>0</v>
      </c>
      <c r="AO481">
        <v>0</v>
      </c>
      <c r="AP481" t="s">
        <v>106</v>
      </c>
      <c r="AQ481" t="s">
        <v>107</v>
      </c>
      <c r="AR481" t="s">
        <v>108</v>
      </c>
      <c r="AS481" t="s">
        <v>109</v>
      </c>
      <c r="AT481" t="s">
        <v>110</v>
      </c>
      <c r="AU481" t="s">
        <v>104</v>
      </c>
      <c r="AX481" t="s">
        <v>104</v>
      </c>
      <c r="AY481">
        <v>0</v>
      </c>
      <c r="AZ481">
        <v>0.5</v>
      </c>
      <c r="BA481">
        <v>7.5</v>
      </c>
      <c r="BC481">
        <v>0</v>
      </c>
      <c r="BD481">
        <v>15</v>
      </c>
      <c r="BI481" t="s">
        <v>145</v>
      </c>
      <c r="BJ481" t="s">
        <v>111</v>
      </c>
      <c r="BK481" t="s">
        <v>466</v>
      </c>
      <c r="BL481" t="str">
        <f>"https://www.hvlgroup.com/Products/Specs/"&amp;"H200501L-PN/BK"</f>
        <v>https://www.hvlgroup.com/Products/Specs/H200501L-PN/BK</v>
      </c>
      <c r="BM481" t="s">
        <v>1174</v>
      </c>
      <c r="BN481" t="str">
        <f>"https://www.hvlgroup.com/Product/"&amp;"H200501L-PN/BK"</f>
        <v>https://www.hvlgroup.com/Product/H200501L-PN/BK</v>
      </c>
      <c r="BO481" t="s">
        <v>104</v>
      </c>
      <c r="BP481" t="s">
        <v>104</v>
      </c>
      <c r="BQ481" t="s">
        <v>115</v>
      </c>
      <c r="BR481" t="s">
        <v>116</v>
      </c>
      <c r="BS481" t="s">
        <v>841</v>
      </c>
      <c r="BT481">
        <v>8</v>
      </c>
      <c r="BV481" s="1">
        <v>43101</v>
      </c>
      <c r="BW481">
        <v>0</v>
      </c>
      <c r="BX481">
        <v>0</v>
      </c>
      <c r="BY481" t="s">
        <v>104</v>
      </c>
      <c r="BZ481">
        <v>0</v>
      </c>
      <c r="CA481">
        <v>0</v>
      </c>
      <c r="CB481">
        <v>0</v>
      </c>
      <c r="CC481">
        <v>0</v>
      </c>
      <c r="CD481">
        <v>1</v>
      </c>
      <c r="CE481">
        <v>153</v>
      </c>
      <c r="CF481" t="s">
        <v>90</v>
      </c>
      <c r="CI481" t="s">
        <v>111</v>
      </c>
      <c r="CJ481" t="s">
        <v>118</v>
      </c>
      <c r="CK481" t="s">
        <v>111</v>
      </c>
      <c r="CL481" t="s">
        <v>119</v>
      </c>
      <c r="CM481" t="s">
        <v>104</v>
      </c>
    </row>
    <row r="482" spans="1:91" x14ac:dyDescent="0.25">
      <c r="A482" t="s">
        <v>89</v>
      </c>
      <c r="B482" t="s">
        <v>90</v>
      </c>
      <c r="C482" t="s">
        <v>1176</v>
      </c>
      <c r="D482" t="s">
        <v>1177</v>
      </c>
      <c r="E482" s="4">
        <v>806134847319</v>
      </c>
      <c r="F482" t="s">
        <v>703</v>
      </c>
      <c r="G482" s="4">
        <v>87</v>
      </c>
      <c r="H482" s="4">
        <v>174</v>
      </c>
      <c r="I482" t="s">
        <v>482</v>
      </c>
      <c r="J482" t="s">
        <v>1167</v>
      </c>
      <c r="K482" t="s">
        <v>96</v>
      </c>
      <c r="L482" t="s">
        <v>97</v>
      </c>
      <c r="M482" t="s">
        <v>98</v>
      </c>
      <c r="N482" t="s">
        <v>460</v>
      </c>
      <c r="O482" t="s">
        <v>100</v>
      </c>
      <c r="P482" t="s">
        <v>551</v>
      </c>
      <c r="Q482" t="s">
        <v>102</v>
      </c>
      <c r="R482">
        <v>0</v>
      </c>
      <c r="S482">
        <v>7</v>
      </c>
      <c r="T482">
        <v>7.25</v>
      </c>
      <c r="U482">
        <v>0</v>
      </c>
      <c r="V482">
        <v>0</v>
      </c>
      <c r="W482">
        <v>0</v>
      </c>
      <c r="X482">
        <v>0</v>
      </c>
      <c r="Y482">
        <v>6</v>
      </c>
      <c r="Z482">
        <v>1</v>
      </c>
      <c r="AA482">
        <v>4</v>
      </c>
      <c r="AB482" t="s">
        <v>144</v>
      </c>
      <c r="AD482" t="s">
        <v>144</v>
      </c>
      <c r="AE482" t="s">
        <v>144</v>
      </c>
      <c r="AF482" t="s">
        <v>111</v>
      </c>
      <c r="AG482" t="s">
        <v>105</v>
      </c>
      <c r="AH482">
        <v>15</v>
      </c>
      <c r="AI482">
        <v>11</v>
      </c>
      <c r="AJ482">
        <v>11</v>
      </c>
      <c r="AK482">
        <v>4</v>
      </c>
      <c r="AL482">
        <v>0</v>
      </c>
      <c r="AM482">
        <v>0</v>
      </c>
      <c r="AN482">
        <v>0</v>
      </c>
      <c r="AO482">
        <v>0</v>
      </c>
      <c r="AP482" t="s">
        <v>106</v>
      </c>
      <c r="AQ482" t="s">
        <v>107</v>
      </c>
      <c r="AR482" t="s">
        <v>108</v>
      </c>
      <c r="AS482" t="s">
        <v>109</v>
      </c>
      <c r="AT482" t="s">
        <v>110</v>
      </c>
      <c r="AU482" t="s">
        <v>104</v>
      </c>
      <c r="AX482" t="s">
        <v>104</v>
      </c>
      <c r="AY482">
        <v>0</v>
      </c>
      <c r="AZ482">
        <v>0.5</v>
      </c>
      <c r="BA482">
        <v>4.75</v>
      </c>
      <c r="BC482">
        <v>0</v>
      </c>
      <c r="BD482">
        <v>12</v>
      </c>
      <c r="BI482" t="s">
        <v>145</v>
      </c>
      <c r="BJ482" t="s">
        <v>111</v>
      </c>
      <c r="BK482" t="s">
        <v>461</v>
      </c>
      <c r="BL482" t="str">
        <f>"https://www.hvlgroup.com/Products/Specs/"&amp;"H200501S-AGB/BK"</f>
        <v>https://www.hvlgroup.com/Products/Specs/H200501S-AGB/BK</v>
      </c>
      <c r="BM482" t="s">
        <v>1174</v>
      </c>
      <c r="BN482" t="str">
        <f>"https://www.hvlgroup.com/Product/"&amp;"H200501S-AGB/BK"</f>
        <v>https://www.hvlgroup.com/Product/H200501S-AGB/BK</v>
      </c>
      <c r="BO482" t="s">
        <v>104</v>
      </c>
      <c r="BP482" t="s">
        <v>104</v>
      </c>
      <c r="BQ482" t="s">
        <v>115</v>
      </c>
      <c r="BR482" t="s">
        <v>116</v>
      </c>
      <c r="BS482" t="s">
        <v>518</v>
      </c>
      <c r="BT482">
        <v>5.25</v>
      </c>
      <c r="BV482" s="1">
        <v>43101</v>
      </c>
      <c r="BW482">
        <v>0</v>
      </c>
      <c r="BX482">
        <v>0</v>
      </c>
      <c r="BY482" t="s">
        <v>104</v>
      </c>
      <c r="BZ482">
        <v>0</v>
      </c>
      <c r="CA482">
        <v>0</v>
      </c>
      <c r="CB482">
        <v>0</v>
      </c>
      <c r="CC482">
        <v>0</v>
      </c>
      <c r="CD482">
        <v>1</v>
      </c>
      <c r="CE482">
        <v>153</v>
      </c>
      <c r="CF482" t="s">
        <v>90</v>
      </c>
      <c r="CI482" t="s">
        <v>111</v>
      </c>
      <c r="CJ482" t="s">
        <v>118</v>
      </c>
      <c r="CK482" t="s">
        <v>111</v>
      </c>
      <c r="CL482" t="s">
        <v>119</v>
      </c>
      <c r="CM482" t="s">
        <v>104</v>
      </c>
    </row>
    <row r="483" spans="1:91" x14ac:dyDescent="0.25">
      <c r="A483" t="s">
        <v>89</v>
      </c>
      <c r="B483" t="s">
        <v>90</v>
      </c>
      <c r="C483" t="s">
        <v>1178</v>
      </c>
      <c r="D483" t="s">
        <v>1177</v>
      </c>
      <c r="E483" s="4">
        <v>806134847326</v>
      </c>
      <c r="F483" t="s">
        <v>703</v>
      </c>
      <c r="G483" s="4">
        <v>87</v>
      </c>
      <c r="H483" s="4">
        <v>174</v>
      </c>
      <c r="I483" t="s">
        <v>1173</v>
      </c>
      <c r="J483" t="s">
        <v>1167</v>
      </c>
      <c r="K483" t="s">
        <v>96</v>
      </c>
      <c r="L483" t="s">
        <v>97</v>
      </c>
      <c r="M483" t="s">
        <v>98</v>
      </c>
      <c r="N483" t="s">
        <v>465</v>
      </c>
      <c r="O483" t="s">
        <v>100</v>
      </c>
      <c r="P483" t="s">
        <v>551</v>
      </c>
      <c r="Q483" t="s">
        <v>102</v>
      </c>
      <c r="R483">
        <v>0</v>
      </c>
      <c r="S483">
        <v>7</v>
      </c>
      <c r="T483">
        <v>7.25</v>
      </c>
      <c r="U483">
        <v>0</v>
      </c>
      <c r="V483">
        <v>0</v>
      </c>
      <c r="W483">
        <v>0</v>
      </c>
      <c r="X483">
        <v>0</v>
      </c>
      <c r="Y483">
        <v>6</v>
      </c>
      <c r="Z483">
        <v>1</v>
      </c>
      <c r="AA483">
        <v>4</v>
      </c>
      <c r="AB483" t="s">
        <v>144</v>
      </c>
      <c r="AD483" t="s">
        <v>144</v>
      </c>
      <c r="AE483" t="s">
        <v>144</v>
      </c>
      <c r="AF483" t="s">
        <v>111</v>
      </c>
      <c r="AG483" t="s">
        <v>105</v>
      </c>
      <c r="AH483">
        <v>15</v>
      </c>
      <c r="AI483">
        <v>11</v>
      </c>
      <c r="AJ483">
        <v>11</v>
      </c>
      <c r="AK483">
        <v>4</v>
      </c>
      <c r="AL483">
        <v>0</v>
      </c>
      <c r="AM483">
        <v>0</v>
      </c>
      <c r="AN483">
        <v>0</v>
      </c>
      <c r="AO483">
        <v>0</v>
      </c>
      <c r="AP483" t="s">
        <v>106</v>
      </c>
      <c r="AQ483" t="s">
        <v>107</v>
      </c>
      <c r="AR483" t="s">
        <v>108</v>
      </c>
      <c r="AS483" t="s">
        <v>109</v>
      </c>
      <c r="AT483" t="s">
        <v>110</v>
      </c>
      <c r="AU483" t="s">
        <v>104</v>
      </c>
      <c r="AX483" t="s">
        <v>104</v>
      </c>
      <c r="AY483">
        <v>0</v>
      </c>
      <c r="AZ483">
        <v>0.5</v>
      </c>
      <c r="BA483">
        <v>4.75</v>
      </c>
      <c r="BC483">
        <v>0</v>
      </c>
      <c r="BD483">
        <v>12</v>
      </c>
      <c r="BI483" t="s">
        <v>145</v>
      </c>
      <c r="BJ483" t="s">
        <v>111</v>
      </c>
      <c r="BK483" t="s">
        <v>466</v>
      </c>
      <c r="BL483" t="str">
        <f>"https://www.hvlgroup.com/Products/Specs/"&amp;"H200501S-PN/BK"</f>
        <v>https://www.hvlgroup.com/Products/Specs/H200501S-PN/BK</v>
      </c>
      <c r="BM483" t="s">
        <v>1174</v>
      </c>
      <c r="BN483" t="str">
        <f>"https://www.hvlgroup.com/Product/"&amp;"H200501S-PN/BK"</f>
        <v>https://www.hvlgroup.com/Product/H200501S-PN/BK</v>
      </c>
      <c r="BO483" t="s">
        <v>104</v>
      </c>
      <c r="BP483" t="s">
        <v>104</v>
      </c>
      <c r="BQ483" t="s">
        <v>115</v>
      </c>
      <c r="BR483" t="s">
        <v>116</v>
      </c>
      <c r="BS483" t="s">
        <v>518</v>
      </c>
      <c r="BT483">
        <v>5.25</v>
      </c>
      <c r="BV483" s="1">
        <v>43101</v>
      </c>
      <c r="BW483">
        <v>0</v>
      </c>
      <c r="BX483">
        <v>0</v>
      </c>
      <c r="BY483" t="s">
        <v>104</v>
      </c>
      <c r="BZ483">
        <v>0</v>
      </c>
      <c r="CA483">
        <v>0</v>
      </c>
      <c r="CB483">
        <v>0</v>
      </c>
      <c r="CC483">
        <v>0</v>
      </c>
      <c r="CD483">
        <v>1</v>
      </c>
      <c r="CE483">
        <v>153</v>
      </c>
      <c r="CF483" t="s">
        <v>90</v>
      </c>
      <c r="CI483" t="s">
        <v>111</v>
      </c>
      <c r="CJ483" t="s">
        <v>118</v>
      </c>
      <c r="CK483" t="s">
        <v>111</v>
      </c>
      <c r="CL483" t="s">
        <v>119</v>
      </c>
      <c r="CM483" t="s">
        <v>104</v>
      </c>
    </row>
    <row r="484" spans="1:91" x14ac:dyDescent="0.25">
      <c r="A484" t="s">
        <v>89</v>
      </c>
      <c r="B484" t="s">
        <v>90</v>
      </c>
      <c r="C484" t="s">
        <v>1179</v>
      </c>
      <c r="D484" t="s">
        <v>1180</v>
      </c>
      <c r="E484" s="4">
        <v>806134847333</v>
      </c>
      <c r="F484" t="s">
        <v>187</v>
      </c>
      <c r="G484" s="4">
        <v>134</v>
      </c>
      <c r="H484" s="4">
        <v>268</v>
      </c>
      <c r="I484" t="s">
        <v>1045</v>
      </c>
      <c r="J484" t="s">
        <v>1167</v>
      </c>
      <c r="K484" t="s">
        <v>96</v>
      </c>
      <c r="L484" t="s">
        <v>97</v>
      </c>
      <c r="M484" t="s">
        <v>98</v>
      </c>
      <c r="N484" t="s">
        <v>460</v>
      </c>
      <c r="O484" t="s">
        <v>100</v>
      </c>
      <c r="P484" t="s">
        <v>551</v>
      </c>
      <c r="Q484" t="s">
        <v>102</v>
      </c>
      <c r="R484">
        <v>0</v>
      </c>
      <c r="S484">
        <v>0</v>
      </c>
      <c r="T484">
        <v>12.5</v>
      </c>
      <c r="U484">
        <v>16</v>
      </c>
      <c r="V484">
        <v>140</v>
      </c>
      <c r="W484">
        <v>10.25</v>
      </c>
      <c r="X484">
        <v>0</v>
      </c>
      <c r="Y484">
        <v>8</v>
      </c>
      <c r="Z484">
        <v>1</v>
      </c>
      <c r="AA484">
        <v>4</v>
      </c>
      <c r="AB484" t="s">
        <v>144</v>
      </c>
      <c r="AD484" t="s">
        <v>144</v>
      </c>
      <c r="AE484" t="s">
        <v>144</v>
      </c>
      <c r="AF484" t="s">
        <v>111</v>
      </c>
      <c r="AG484" t="s">
        <v>105</v>
      </c>
      <c r="AH484">
        <v>24</v>
      </c>
      <c r="AI484">
        <v>14</v>
      </c>
      <c r="AJ484">
        <v>13</v>
      </c>
      <c r="AK484">
        <v>8</v>
      </c>
      <c r="AL484">
        <v>0</v>
      </c>
      <c r="AM484">
        <v>0</v>
      </c>
      <c r="AN484">
        <v>0</v>
      </c>
      <c r="AO484">
        <v>0</v>
      </c>
      <c r="AP484" t="s">
        <v>106</v>
      </c>
      <c r="AQ484" t="s">
        <v>107</v>
      </c>
      <c r="AR484" t="s">
        <v>108</v>
      </c>
      <c r="AS484" t="s">
        <v>109</v>
      </c>
      <c r="AT484" t="s">
        <v>110</v>
      </c>
      <c r="AU484" t="s">
        <v>104</v>
      </c>
      <c r="AX484" t="s">
        <v>104</v>
      </c>
      <c r="AY484">
        <v>0</v>
      </c>
      <c r="AZ484">
        <v>0.5</v>
      </c>
      <c r="BA484">
        <v>4.75</v>
      </c>
      <c r="BC484">
        <v>0</v>
      </c>
      <c r="BD484">
        <v>127</v>
      </c>
      <c r="BE484" t="s">
        <v>136</v>
      </c>
      <c r="BI484" t="s">
        <v>145</v>
      </c>
      <c r="BJ484" t="s">
        <v>111</v>
      </c>
      <c r="BK484" t="s">
        <v>461</v>
      </c>
      <c r="BL484" t="str">
        <f>"https://www.hvlgroup.com/Products/Specs/"&amp;"H200701L-AGB/BK"</f>
        <v>https://www.hvlgroup.com/Products/Specs/H200701L-AGB/BK</v>
      </c>
      <c r="BM484" t="s">
        <v>1181</v>
      </c>
      <c r="BN484" t="str">
        <f>"https://www.hvlgroup.com/Product/"&amp;"H200701L-AGB/BK"</f>
        <v>https://www.hvlgroup.com/Product/H200701L-AGB/BK</v>
      </c>
      <c r="BO484" t="s">
        <v>104</v>
      </c>
      <c r="BP484" t="s">
        <v>104</v>
      </c>
      <c r="BQ484" t="s">
        <v>115</v>
      </c>
      <c r="BR484" t="s">
        <v>116</v>
      </c>
      <c r="BS484" t="s">
        <v>841</v>
      </c>
      <c r="BT484">
        <v>8</v>
      </c>
      <c r="BV484" s="1">
        <v>43101</v>
      </c>
      <c r="BW484">
        <v>140</v>
      </c>
      <c r="BX484">
        <v>16</v>
      </c>
      <c r="BY484" t="s">
        <v>104</v>
      </c>
      <c r="BZ484">
        <v>0</v>
      </c>
      <c r="CA484">
        <v>0</v>
      </c>
      <c r="CB484">
        <v>0</v>
      </c>
      <c r="CC484">
        <v>0</v>
      </c>
      <c r="CD484">
        <v>1</v>
      </c>
      <c r="CE484">
        <v>58</v>
      </c>
      <c r="CF484" t="s">
        <v>90</v>
      </c>
      <c r="CI484" t="s">
        <v>111</v>
      </c>
      <c r="CJ484" t="s">
        <v>118</v>
      </c>
      <c r="CK484" t="s">
        <v>111</v>
      </c>
      <c r="CL484" t="s">
        <v>119</v>
      </c>
      <c r="CM484" t="s">
        <v>104</v>
      </c>
    </row>
    <row r="485" spans="1:91" x14ac:dyDescent="0.25">
      <c r="A485" t="s">
        <v>89</v>
      </c>
      <c r="B485" t="s">
        <v>90</v>
      </c>
      <c r="C485" t="s">
        <v>1182</v>
      </c>
      <c r="D485" t="s">
        <v>1180</v>
      </c>
      <c r="E485" s="4">
        <v>806134847340</v>
      </c>
      <c r="F485" t="s">
        <v>187</v>
      </c>
      <c r="G485" s="4">
        <v>134</v>
      </c>
      <c r="H485" s="4">
        <v>268</v>
      </c>
      <c r="I485" t="s">
        <v>1045</v>
      </c>
      <c r="J485" t="s">
        <v>1167</v>
      </c>
      <c r="K485" t="s">
        <v>96</v>
      </c>
      <c r="L485" t="s">
        <v>97</v>
      </c>
      <c r="M485" t="s">
        <v>98</v>
      </c>
      <c r="N485" t="s">
        <v>465</v>
      </c>
      <c r="O485" t="s">
        <v>100</v>
      </c>
      <c r="P485" t="s">
        <v>551</v>
      </c>
      <c r="Q485" t="s">
        <v>102</v>
      </c>
      <c r="R485">
        <v>0</v>
      </c>
      <c r="S485">
        <v>0</v>
      </c>
      <c r="T485">
        <v>12.5</v>
      </c>
      <c r="U485">
        <v>16</v>
      </c>
      <c r="V485">
        <v>140</v>
      </c>
      <c r="W485">
        <v>10.25</v>
      </c>
      <c r="X485">
        <v>0</v>
      </c>
      <c r="Y485">
        <v>8</v>
      </c>
      <c r="Z485">
        <v>1</v>
      </c>
      <c r="AA485">
        <v>4</v>
      </c>
      <c r="AB485" t="s">
        <v>144</v>
      </c>
      <c r="AD485" t="s">
        <v>144</v>
      </c>
      <c r="AE485" t="s">
        <v>144</v>
      </c>
      <c r="AF485" t="s">
        <v>111</v>
      </c>
      <c r="AG485" t="s">
        <v>105</v>
      </c>
      <c r="AH485">
        <v>26</v>
      </c>
      <c r="AI485">
        <v>15</v>
      </c>
      <c r="AJ485">
        <v>15</v>
      </c>
      <c r="AK485">
        <v>8</v>
      </c>
      <c r="AL485">
        <v>0</v>
      </c>
      <c r="AM485">
        <v>0</v>
      </c>
      <c r="AN485">
        <v>0</v>
      </c>
      <c r="AO485">
        <v>0</v>
      </c>
      <c r="AP485" t="s">
        <v>106</v>
      </c>
      <c r="AQ485" t="s">
        <v>107</v>
      </c>
      <c r="AR485" t="s">
        <v>108</v>
      </c>
      <c r="AS485" t="s">
        <v>109</v>
      </c>
      <c r="AT485" t="s">
        <v>110</v>
      </c>
      <c r="AU485" t="s">
        <v>104</v>
      </c>
      <c r="AX485" t="s">
        <v>104</v>
      </c>
      <c r="AY485">
        <v>0</v>
      </c>
      <c r="AZ485">
        <v>0.5</v>
      </c>
      <c r="BA485">
        <v>4.75</v>
      </c>
      <c r="BC485">
        <v>0</v>
      </c>
      <c r="BD485">
        <v>127</v>
      </c>
      <c r="BE485" t="s">
        <v>136</v>
      </c>
      <c r="BI485" t="s">
        <v>145</v>
      </c>
      <c r="BJ485" t="s">
        <v>111</v>
      </c>
      <c r="BK485" t="s">
        <v>466</v>
      </c>
      <c r="BL485" t="str">
        <f>"https://www.hvlgroup.com/Products/Specs/"&amp;"H200701L-PN/BK"</f>
        <v>https://www.hvlgroup.com/Products/Specs/H200701L-PN/BK</v>
      </c>
      <c r="BM485" t="s">
        <v>1181</v>
      </c>
      <c r="BN485" t="str">
        <f>"https://www.hvlgroup.com/Product/"&amp;"H200701L-PN/BK"</f>
        <v>https://www.hvlgroup.com/Product/H200701L-PN/BK</v>
      </c>
      <c r="BO485" t="s">
        <v>104</v>
      </c>
      <c r="BP485" t="s">
        <v>104</v>
      </c>
      <c r="BQ485" t="s">
        <v>115</v>
      </c>
      <c r="BR485" t="s">
        <v>116</v>
      </c>
      <c r="BS485" t="s">
        <v>841</v>
      </c>
      <c r="BT485">
        <v>8</v>
      </c>
      <c r="BV485" s="1">
        <v>43101</v>
      </c>
      <c r="BW485">
        <v>140</v>
      </c>
      <c r="BX485">
        <v>16</v>
      </c>
      <c r="BY485" t="s">
        <v>104</v>
      </c>
      <c r="BZ485">
        <v>0</v>
      </c>
      <c r="CA485">
        <v>0</v>
      </c>
      <c r="CB485">
        <v>0</v>
      </c>
      <c r="CC485">
        <v>0</v>
      </c>
      <c r="CD485">
        <v>1</v>
      </c>
      <c r="CE485">
        <v>58</v>
      </c>
      <c r="CF485" t="s">
        <v>90</v>
      </c>
      <c r="CI485" t="s">
        <v>111</v>
      </c>
      <c r="CJ485" t="s">
        <v>118</v>
      </c>
      <c r="CK485" t="s">
        <v>111</v>
      </c>
      <c r="CL485" t="s">
        <v>119</v>
      </c>
      <c r="CM485" t="s">
        <v>104</v>
      </c>
    </row>
    <row r="486" spans="1:91" x14ac:dyDescent="0.25">
      <c r="A486" t="s">
        <v>89</v>
      </c>
      <c r="B486" t="s">
        <v>90</v>
      </c>
      <c r="C486" t="s">
        <v>1183</v>
      </c>
      <c r="D486" t="s">
        <v>1184</v>
      </c>
      <c r="E486" s="4">
        <v>806134847357</v>
      </c>
      <c r="F486" t="s">
        <v>192</v>
      </c>
      <c r="G486" s="4">
        <v>110</v>
      </c>
      <c r="H486" s="4">
        <v>220</v>
      </c>
      <c r="I486" t="s">
        <v>1045</v>
      </c>
      <c r="J486" t="s">
        <v>1167</v>
      </c>
      <c r="K486" t="s">
        <v>96</v>
      </c>
      <c r="L486" t="s">
        <v>97</v>
      </c>
      <c r="M486" t="s">
        <v>98</v>
      </c>
      <c r="N486" t="s">
        <v>460</v>
      </c>
      <c r="O486" t="s">
        <v>100</v>
      </c>
      <c r="P486" t="s">
        <v>551</v>
      </c>
      <c r="Q486" t="s">
        <v>102</v>
      </c>
      <c r="R486">
        <v>0</v>
      </c>
      <c r="S486">
        <v>0</v>
      </c>
      <c r="T486">
        <v>9.5</v>
      </c>
      <c r="U486">
        <v>13</v>
      </c>
      <c r="V486">
        <v>128</v>
      </c>
      <c r="W486">
        <v>7</v>
      </c>
      <c r="X486">
        <v>0</v>
      </c>
      <c r="Y486">
        <v>7</v>
      </c>
      <c r="Z486">
        <v>1</v>
      </c>
      <c r="AA486">
        <v>4</v>
      </c>
      <c r="AB486" t="s">
        <v>144</v>
      </c>
      <c r="AD486" t="s">
        <v>144</v>
      </c>
      <c r="AE486" t="s">
        <v>144</v>
      </c>
      <c r="AF486" t="s">
        <v>111</v>
      </c>
      <c r="AG486" t="s">
        <v>105</v>
      </c>
      <c r="AH486">
        <v>23</v>
      </c>
      <c r="AI486">
        <v>11</v>
      </c>
      <c r="AJ486">
        <v>11</v>
      </c>
      <c r="AK486">
        <v>5</v>
      </c>
      <c r="AL486">
        <v>0</v>
      </c>
      <c r="AM486">
        <v>0</v>
      </c>
      <c r="AN486">
        <v>0</v>
      </c>
      <c r="AO486">
        <v>0</v>
      </c>
      <c r="AP486" t="s">
        <v>106</v>
      </c>
      <c r="AQ486" t="s">
        <v>107</v>
      </c>
      <c r="AR486" t="s">
        <v>108</v>
      </c>
      <c r="AS486" t="s">
        <v>109</v>
      </c>
      <c r="AT486" t="s">
        <v>110</v>
      </c>
      <c r="AU486" t="s">
        <v>104</v>
      </c>
      <c r="AX486" t="s">
        <v>104</v>
      </c>
      <c r="AY486">
        <v>0</v>
      </c>
      <c r="AZ486">
        <v>0.5</v>
      </c>
      <c r="BA486">
        <v>4.75</v>
      </c>
      <c r="BC486">
        <v>0</v>
      </c>
      <c r="BD486">
        <v>118</v>
      </c>
      <c r="BE486" t="s">
        <v>136</v>
      </c>
      <c r="BI486" t="s">
        <v>145</v>
      </c>
      <c r="BJ486" t="s">
        <v>111</v>
      </c>
      <c r="BK486" t="s">
        <v>461</v>
      </c>
      <c r="BL486" t="str">
        <f>"https://www.hvlgroup.com/Products/Specs/"&amp;"H200701S-AGB/BK"</f>
        <v>https://www.hvlgroup.com/Products/Specs/H200701S-AGB/BK</v>
      </c>
      <c r="BM486" t="s">
        <v>1181</v>
      </c>
      <c r="BN486" t="str">
        <f>"https://www.hvlgroup.com/Product/"&amp;"H200701S-AGB/BK"</f>
        <v>https://www.hvlgroup.com/Product/H200701S-AGB/BK</v>
      </c>
      <c r="BO486" t="s">
        <v>104</v>
      </c>
      <c r="BP486" t="s">
        <v>104</v>
      </c>
      <c r="BQ486" t="s">
        <v>115</v>
      </c>
      <c r="BR486" t="s">
        <v>116</v>
      </c>
      <c r="BS486" t="s">
        <v>1185</v>
      </c>
      <c r="BT486">
        <v>5</v>
      </c>
      <c r="BV486" s="1">
        <v>43101</v>
      </c>
      <c r="BW486">
        <v>128</v>
      </c>
      <c r="BX486">
        <v>13</v>
      </c>
      <c r="BY486" t="s">
        <v>104</v>
      </c>
      <c r="BZ486">
        <v>0</v>
      </c>
      <c r="CA486">
        <v>0</v>
      </c>
      <c r="CB486">
        <v>0</v>
      </c>
      <c r="CC486">
        <v>0</v>
      </c>
      <c r="CD486">
        <v>1</v>
      </c>
      <c r="CE486">
        <v>58</v>
      </c>
      <c r="CF486" t="s">
        <v>90</v>
      </c>
      <c r="CI486" t="s">
        <v>111</v>
      </c>
      <c r="CJ486" t="s">
        <v>118</v>
      </c>
      <c r="CK486" t="s">
        <v>111</v>
      </c>
      <c r="CL486" t="s">
        <v>119</v>
      </c>
      <c r="CM486" t="s">
        <v>104</v>
      </c>
    </row>
    <row r="487" spans="1:91" x14ac:dyDescent="0.25">
      <c r="A487" t="s">
        <v>89</v>
      </c>
      <c r="B487" t="s">
        <v>90</v>
      </c>
      <c r="C487" t="s">
        <v>1186</v>
      </c>
      <c r="D487" t="s">
        <v>1184</v>
      </c>
      <c r="E487" s="4">
        <v>806134847364</v>
      </c>
      <c r="F487" t="s">
        <v>192</v>
      </c>
      <c r="G487" s="4">
        <v>110</v>
      </c>
      <c r="H487" s="4">
        <v>220</v>
      </c>
      <c r="I487" t="s">
        <v>1045</v>
      </c>
      <c r="J487" t="s">
        <v>1167</v>
      </c>
      <c r="K487" t="s">
        <v>96</v>
      </c>
      <c r="L487" t="s">
        <v>97</v>
      </c>
      <c r="M487" t="s">
        <v>98</v>
      </c>
      <c r="N487" t="s">
        <v>465</v>
      </c>
      <c r="O487" t="s">
        <v>100</v>
      </c>
      <c r="P487" t="s">
        <v>551</v>
      </c>
      <c r="Q487" t="s">
        <v>102</v>
      </c>
      <c r="R487">
        <v>0</v>
      </c>
      <c r="S487">
        <v>0</v>
      </c>
      <c r="T487">
        <v>9.5</v>
      </c>
      <c r="U487">
        <v>13</v>
      </c>
      <c r="V487">
        <v>128</v>
      </c>
      <c r="W487">
        <v>7</v>
      </c>
      <c r="X487">
        <v>0</v>
      </c>
      <c r="Y487">
        <v>7</v>
      </c>
      <c r="Z487">
        <v>1</v>
      </c>
      <c r="AA487">
        <v>4</v>
      </c>
      <c r="AB487" t="s">
        <v>144</v>
      </c>
      <c r="AD487" t="s">
        <v>144</v>
      </c>
      <c r="AE487" t="s">
        <v>144</v>
      </c>
      <c r="AF487" t="s">
        <v>111</v>
      </c>
      <c r="AG487" t="s">
        <v>105</v>
      </c>
      <c r="AH487">
        <v>23</v>
      </c>
      <c r="AI487">
        <v>11</v>
      </c>
      <c r="AJ487">
        <v>11</v>
      </c>
      <c r="AK487">
        <v>5</v>
      </c>
      <c r="AL487">
        <v>0</v>
      </c>
      <c r="AM487">
        <v>0</v>
      </c>
      <c r="AN487">
        <v>0</v>
      </c>
      <c r="AO487">
        <v>0</v>
      </c>
      <c r="AP487" t="s">
        <v>106</v>
      </c>
      <c r="AQ487" t="s">
        <v>107</v>
      </c>
      <c r="AR487" t="s">
        <v>108</v>
      </c>
      <c r="AS487" t="s">
        <v>109</v>
      </c>
      <c r="AT487" t="s">
        <v>110</v>
      </c>
      <c r="AU487" t="s">
        <v>104</v>
      </c>
      <c r="AX487" t="s">
        <v>104</v>
      </c>
      <c r="AY487">
        <v>0</v>
      </c>
      <c r="AZ487">
        <v>0.5</v>
      </c>
      <c r="BA487">
        <v>4.75</v>
      </c>
      <c r="BC487">
        <v>0</v>
      </c>
      <c r="BD487">
        <v>118</v>
      </c>
      <c r="BE487" t="s">
        <v>136</v>
      </c>
      <c r="BI487" t="s">
        <v>145</v>
      </c>
      <c r="BJ487" t="s">
        <v>111</v>
      </c>
      <c r="BK487" t="s">
        <v>466</v>
      </c>
      <c r="BL487" t="str">
        <f>"https://www.hvlgroup.com/Products/Specs/"&amp;"H200701S-PN/BK"</f>
        <v>https://www.hvlgroup.com/Products/Specs/H200701S-PN/BK</v>
      </c>
      <c r="BM487" t="s">
        <v>1181</v>
      </c>
      <c r="BN487" t="str">
        <f>"https://www.hvlgroup.com/Product/"&amp;"H200701S-PN/BK"</f>
        <v>https://www.hvlgroup.com/Product/H200701S-PN/BK</v>
      </c>
      <c r="BO487" t="s">
        <v>104</v>
      </c>
      <c r="BP487" t="s">
        <v>104</v>
      </c>
      <c r="BQ487" t="s">
        <v>115</v>
      </c>
      <c r="BR487" t="s">
        <v>116</v>
      </c>
      <c r="BS487" t="s">
        <v>1185</v>
      </c>
      <c r="BT487">
        <v>5</v>
      </c>
      <c r="BV487" s="1">
        <v>43101</v>
      </c>
      <c r="BW487">
        <v>128</v>
      </c>
      <c r="BX487">
        <v>13</v>
      </c>
      <c r="BY487" t="s">
        <v>104</v>
      </c>
      <c r="BZ487">
        <v>0</v>
      </c>
      <c r="CA487">
        <v>0</v>
      </c>
      <c r="CB487">
        <v>0</v>
      </c>
      <c r="CC487">
        <v>0</v>
      </c>
      <c r="CD487">
        <v>1</v>
      </c>
      <c r="CE487">
        <v>58</v>
      </c>
      <c r="CF487" t="s">
        <v>90</v>
      </c>
      <c r="CI487" t="s">
        <v>111</v>
      </c>
      <c r="CJ487" t="s">
        <v>118</v>
      </c>
      <c r="CK487" t="s">
        <v>111</v>
      </c>
      <c r="CL487" t="s">
        <v>119</v>
      </c>
      <c r="CM487" t="s">
        <v>104</v>
      </c>
    </row>
    <row r="488" spans="1:91" x14ac:dyDescent="0.25">
      <c r="A488" t="s">
        <v>89</v>
      </c>
      <c r="B488" t="s">
        <v>90</v>
      </c>
      <c r="C488" t="s">
        <v>1187</v>
      </c>
      <c r="D488" t="s">
        <v>1188</v>
      </c>
      <c r="E488" s="4">
        <v>806134847371</v>
      </c>
      <c r="F488" t="s">
        <v>134</v>
      </c>
      <c r="G488" s="4">
        <v>115</v>
      </c>
      <c r="H488" s="4">
        <v>230</v>
      </c>
      <c r="I488" t="s">
        <v>1045</v>
      </c>
      <c r="J488" t="s">
        <v>1189</v>
      </c>
      <c r="K488" t="s">
        <v>96</v>
      </c>
      <c r="L488" t="s">
        <v>97</v>
      </c>
      <c r="M488" t="s">
        <v>98</v>
      </c>
      <c r="N488" t="s">
        <v>99</v>
      </c>
      <c r="O488" t="s">
        <v>100</v>
      </c>
      <c r="Q488" t="s">
        <v>102</v>
      </c>
      <c r="R488">
        <v>0</v>
      </c>
      <c r="S488">
        <v>5.75</v>
      </c>
      <c r="T488">
        <v>16.75</v>
      </c>
      <c r="U488">
        <v>20.25</v>
      </c>
      <c r="V488">
        <v>136.25</v>
      </c>
      <c r="W488">
        <v>0</v>
      </c>
      <c r="X488">
        <v>0</v>
      </c>
      <c r="Y488">
        <v>5</v>
      </c>
      <c r="Z488">
        <v>1</v>
      </c>
      <c r="AA488">
        <v>60</v>
      </c>
      <c r="AB488" t="s">
        <v>163</v>
      </c>
      <c r="AD488" t="s">
        <v>163</v>
      </c>
      <c r="AE488" t="s">
        <v>163</v>
      </c>
      <c r="AF488" t="s">
        <v>111</v>
      </c>
      <c r="AG488" t="s">
        <v>105</v>
      </c>
      <c r="AH488">
        <v>17</v>
      </c>
      <c r="AI488">
        <v>17</v>
      </c>
      <c r="AJ488">
        <v>9</v>
      </c>
      <c r="AK488">
        <v>6</v>
      </c>
      <c r="AL488">
        <v>0</v>
      </c>
      <c r="AM488">
        <v>0</v>
      </c>
      <c r="AN488">
        <v>0</v>
      </c>
      <c r="AO488">
        <v>0</v>
      </c>
      <c r="AP488" t="s">
        <v>106</v>
      </c>
      <c r="AQ488" t="s">
        <v>107</v>
      </c>
      <c r="AR488" t="s">
        <v>108</v>
      </c>
      <c r="AS488" t="s">
        <v>109</v>
      </c>
      <c r="AT488" t="s">
        <v>110</v>
      </c>
      <c r="AU488" t="s">
        <v>104</v>
      </c>
      <c r="AX488" t="s">
        <v>104</v>
      </c>
      <c r="AY488">
        <v>0</v>
      </c>
      <c r="AZ488">
        <v>0.5</v>
      </c>
      <c r="BA488">
        <v>4.75</v>
      </c>
      <c r="BC488">
        <v>0</v>
      </c>
      <c r="BD488">
        <v>120</v>
      </c>
      <c r="BE488" t="s">
        <v>136</v>
      </c>
      <c r="BI488" t="s">
        <v>112</v>
      </c>
      <c r="BJ488" t="s">
        <v>111</v>
      </c>
      <c r="BK488" t="s">
        <v>113</v>
      </c>
      <c r="BL488" t="str">
        <f>"https://www.hvlgroup.com/Products/Specs/"&amp;"H201701-AGB"</f>
        <v>https://www.hvlgroup.com/Products/Specs/H201701-AGB</v>
      </c>
      <c r="BM488" t="s">
        <v>1190</v>
      </c>
      <c r="BN488" t="str">
        <f>"https://www.hvlgroup.com/Product/"&amp;"H201701-AGB"</f>
        <v>https://www.hvlgroup.com/Product/H201701-AGB</v>
      </c>
      <c r="BO488" t="s">
        <v>104</v>
      </c>
      <c r="BP488" t="s">
        <v>104</v>
      </c>
      <c r="BQ488" t="s">
        <v>176</v>
      </c>
      <c r="BR488" t="s">
        <v>116</v>
      </c>
      <c r="BS488" t="s">
        <v>116</v>
      </c>
      <c r="BT488">
        <v>0</v>
      </c>
      <c r="BV488" s="1">
        <v>43101</v>
      </c>
      <c r="BW488">
        <v>136.25</v>
      </c>
      <c r="BX488">
        <v>20.25</v>
      </c>
      <c r="BY488" t="s">
        <v>104</v>
      </c>
      <c r="BZ488">
        <v>0</v>
      </c>
      <c r="CA488">
        <v>0</v>
      </c>
      <c r="CB488">
        <v>0</v>
      </c>
      <c r="CC488">
        <v>0</v>
      </c>
      <c r="CD488">
        <v>1</v>
      </c>
      <c r="CE488">
        <v>73</v>
      </c>
      <c r="CF488" t="s">
        <v>90</v>
      </c>
      <c r="CI488" t="s">
        <v>111</v>
      </c>
      <c r="CJ488" t="s">
        <v>118</v>
      </c>
      <c r="CK488" t="s">
        <v>111</v>
      </c>
      <c r="CL488" t="s">
        <v>119</v>
      </c>
      <c r="CM488" t="s">
        <v>104</v>
      </c>
    </row>
    <row r="489" spans="1:91" x14ac:dyDescent="0.25">
      <c r="A489" t="s">
        <v>89</v>
      </c>
      <c r="B489" t="s">
        <v>90</v>
      </c>
      <c r="C489" t="s">
        <v>1191</v>
      </c>
      <c r="D489" t="s">
        <v>1188</v>
      </c>
      <c r="E489" s="4">
        <v>806134847388</v>
      </c>
      <c r="F489" t="s">
        <v>134</v>
      </c>
      <c r="G489" s="4">
        <v>115</v>
      </c>
      <c r="H489" s="4">
        <v>230</v>
      </c>
      <c r="I489" t="s">
        <v>1045</v>
      </c>
      <c r="J489" t="s">
        <v>1189</v>
      </c>
      <c r="K489" t="s">
        <v>96</v>
      </c>
      <c r="L489" t="s">
        <v>97</v>
      </c>
      <c r="M489" t="s">
        <v>98</v>
      </c>
      <c r="N489" t="s">
        <v>124</v>
      </c>
      <c r="O489" t="s">
        <v>100</v>
      </c>
      <c r="Q489" t="s">
        <v>102</v>
      </c>
      <c r="R489">
        <v>0</v>
      </c>
      <c r="S489">
        <v>5.75</v>
      </c>
      <c r="T489">
        <v>16.75</v>
      </c>
      <c r="U489">
        <v>20.25</v>
      </c>
      <c r="V489">
        <v>136.25</v>
      </c>
      <c r="W489">
        <v>0</v>
      </c>
      <c r="X489">
        <v>0</v>
      </c>
      <c r="Y489">
        <v>5</v>
      </c>
      <c r="Z489">
        <v>1</v>
      </c>
      <c r="AA489">
        <v>60</v>
      </c>
      <c r="AB489" t="s">
        <v>163</v>
      </c>
      <c r="AD489" t="s">
        <v>163</v>
      </c>
      <c r="AE489" t="s">
        <v>163</v>
      </c>
      <c r="AF489" t="s">
        <v>111</v>
      </c>
      <c r="AG489" t="s">
        <v>105</v>
      </c>
      <c r="AH489">
        <v>17</v>
      </c>
      <c r="AI489">
        <v>17</v>
      </c>
      <c r="AJ489">
        <v>9</v>
      </c>
      <c r="AK489">
        <v>6</v>
      </c>
      <c r="AL489">
        <v>0</v>
      </c>
      <c r="AM489">
        <v>0</v>
      </c>
      <c r="AN489">
        <v>0</v>
      </c>
      <c r="AO489">
        <v>0</v>
      </c>
      <c r="AP489" t="s">
        <v>106</v>
      </c>
      <c r="AQ489" t="s">
        <v>107</v>
      </c>
      <c r="AR489" t="s">
        <v>108</v>
      </c>
      <c r="AS489" t="s">
        <v>109</v>
      </c>
      <c r="AT489" t="s">
        <v>110</v>
      </c>
      <c r="AU489" t="s">
        <v>104</v>
      </c>
      <c r="AX489" t="s">
        <v>104</v>
      </c>
      <c r="AY489">
        <v>0</v>
      </c>
      <c r="AZ489">
        <v>0.5</v>
      </c>
      <c r="BA489">
        <v>4.75</v>
      </c>
      <c r="BC489">
        <v>0</v>
      </c>
      <c r="BD489">
        <v>120</v>
      </c>
      <c r="BE489" t="s">
        <v>136</v>
      </c>
      <c r="BI489" t="s">
        <v>112</v>
      </c>
      <c r="BJ489" t="s">
        <v>111</v>
      </c>
      <c r="BK489" t="s">
        <v>125</v>
      </c>
      <c r="BL489" t="str">
        <f>"https://www.hvlgroup.com/Products/Specs/"&amp;"H201701-PN"</f>
        <v>https://www.hvlgroup.com/Products/Specs/H201701-PN</v>
      </c>
      <c r="BM489" t="s">
        <v>1190</v>
      </c>
      <c r="BN489" t="str">
        <f>"https://www.hvlgroup.com/Product/"&amp;"H201701-PN"</f>
        <v>https://www.hvlgroup.com/Product/H201701-PN</v>
      </c>
      <c r="BO489" t="s">
        <v>104</v>
      </c>
      <c r="BP489" t="s">
        <v>104</v>
      </c>
      <c r="BQ489" t="s">
        <v>176</v>
      </c>
      <c r="BR489" t="s">
        <v>116</v>
      </c>
      <c r="BS489" t="s">
        <v>116</v>
      </c>
      <c r="BT489">
        <v>0</v>
      </c>
      <c r="BV489" s="1">
        <v>43101</v>
      </c>
      <c r="BW489">
        <v>136.25</v>
      </c>
      <c r="BX489">
        <v>20.25</v>
      </c>
      <c r="BY489" t="s">
        <v>104</v>
      </c>
      <c r="BZ489">
        <v>0</v>
      </c>
      <c r="CA489">
        <v>0</v>
      </c>
      <c r="CB489">
        <v>0</v>
      </c>
      <c r="CC489">
        <v>0</v>
      </c>
      <c r="CD489">
        <v>1</v>
      </c>
      <c r="CE489">
        <v>73</v>
      </c>
      <c r="CF489" t="s">
        <v>90</v>
      </c>
      <c r="CI489" t="s">
        <v>111</v>
      </c>
      <c r="CJ489" t="s">
        <v>118</v>
      </c>
      <c r="CK489" t="s">
        <v>111</v>
      </c>
      <c r="CL489" t="s">
        <v>119</v>
      </c>
      <c r="CM489" t="s">
        <v>104</v>
      </c>
    </row>
    <row r="490" spans="1:91" x14ac:dyDescent="0.25">
      <c r="A490" t="s">
        <v>89</v>
      </c>
      <c r="B490" t="s">
        <v>90</v>
      </c>
      <c r="C490" t="s">
        <v>1192</v>
      </c>
      <c r="D490" t="s">
        <v>1193</v>
      </c>
      <c r="E490" s="4">
        <v>806134847395</v>
      </c>
      <c r="F490" t="s">
        <v>187</v>
      </c>
      <c r="G490" s="4">
        <v>128</v>
      </c>
      <c r="H490" s="4">
        <v>256</v>
      </c>
      <c r="I490" t="s">
        <v>1045</v>
      </c>
      <c r="J490" t="s">
        <v>1194</v>
      </c>
      <c r="K490" t="s">
        <v>96</v>
      </c>
      <c r="L490" t="s">
        <v>97</v>
      </c>
      <c r="M490" t="s">
        <v>98</v>
      </c>
      <c r="N490" t="s">
        <v>99</v>
      </c>
      <c r="O490" t="s">
        <v>100</v>
      </c>
      <c r="P490" t="s">
        <v>679</v>
      </c>
      <c r="Q490" t="s">
        <v>102</v>
      </c>
      <c r="R490">
        <v>0</v>
      </c>
      <c r="S490">
        <v>10</v>
      </c>
      <c r="T490">
        <v>14</v>
      </c>
      <c r="U490">
        <v>17.5</v>
      </c>
      <c r="V490">
        <v>121.5</v>
      </c>
      <c r="W490">
        <v>0</v>
      </c>
      <c r="X490">
        <v>0</v>
      </c>
      <c r="Y490">
        <v>7</v>
      </c>
      <c r="Z490">
        <v>1</v>
      </c>
      <c r="AA490">
        <v>75</v>
      </c>
      <c r="AB490" t="s">
        <v>103</v>
      </c>
      <c r="AD490" t="s">
        <v>103</v>
      </c>
      <c r="AE490" t="s">
        <v>103</v>
      </c>
      <c r="AF490" t="s">
        <v>104</v>
      </c>
      <c r="AG490" t="s">
        <v>105</v>
      </c>
      <c r="AH490">
        <v>24</v>
      </c>
      <c r="AI490">
        <v>14</v>
      </c>
      <c r="AJ490">
        <v>14</v>
      </c>
      <c r="AK490">
        <v>7</v>
      </c>
      <c r="AL490">
        <v>0</v>
      </c>
      <c r="AM490">
        <v>0</v>
      </c>
      <c r="AN490">
        <v>0</v>
      </c>
      <c r="AO490">
        <v>0</v>
      </c>
      <c r="AP490" t="s">
        <v>106</v>
      </c>
      <c r="AQ490" t="s">
        <v>107</v>
      </c>
      <c r="AR490" t="s">
        <v>108</v>
      </c>
      <c r="AS490" t="s">
        <v>109</v>
      </c>
      <c r="AT490" t="s">
        <v>110</v>
      </c>
      <c r="AU490" t="s">
        <v>104</v>
      </c>
      <c r="AX490" t="s">
        <v>104</v>
      </c>
      <c r="AY490">
        <v>0</v>
      </c>
      <c r="AZ490">
        <v>0.5</v>
      </c>
      <c r="BA490">
        <v>4.75</v>
      </c>
      <c r="BC490">
        <v>0</v>
      </c>
      <c r="BD490">
        <v>120</v>
      </c>
      <c r="BE490" t="s">
        <v>136</v>
      </c>
      <c r="BI490" t="s">
        <v>112</v>
      </c>
      <c r="BJ490" t="s">
        <v>111</v>
      </c>
      <c r="BK490" t="s">
        <v>113</v>
      </c>
      <c r="BL490" t="str">
        <f>"https://www.hvlgroup.com/Products/Specs/"&amp;"H206701L-AGB"</f>
        <v>https://www.hvlgroup.com/Products/Specs/H206701L-AGB</v>
      </c>
      <c r="BM490" t="s">
        <v>1195</v>
      </c>
      <c r="BN490" t="str">
        <f>"https://www.hvlgroup.com/Product/"&amp;"H206701L-AGB"</f>
        <v>https://www.hvlgroup.com/Product/H206701L-AGB</v>
      </c>
      <c r="BO490" t="s">
        <v>104</v>
      </c>
      <c r="BP490" t="s">
        <v>104</v>
      </c>
      <c r="BQ490" t="s">
        <v>633</v>
      </c>
      <c r="BR490" t="s">
        <v>116</v>
      </c>
      <c r="BS490" t="s">
        <v>1196</v>
      </c>
      <c r="BT490">
        <v>8.5</v>
      </c>
      <c r="BV490" s="1">
        <v>43101</v>
      </c>
      <c r="BW490">
        <v>121.5</v>
      </c>
      <c r="BX490">
        <v>17.5</v>
      </c>
      <c r="BY490" t="s">
        <v>104</v>
      </c>
      <c r="BZ490">
        <v>0</v>
      </c>
      <c r="CA490">
        <v>0</v>
      </c>
      <c r="CB490">
        <v>0</v>
      </c>
      <c r="CC490">
        <v>0</v>
      </c>
      <c r="CD490">
        <v>1</v>
      </c>
      <c r="CE490">
        <v>61</v>
      </c>
      <c r="CF490" t="s">
        <v>90</v>
      </c>
      <c r="CI490" t="s">
        <v>111</v>
      </c>
      <c r="CJ490" t="s">
        <v>118</v>
      </c>
      <c r="CK490" t="s">
        <v>111</v>
      </c>
      <c r="CL490" t="s">
        <v>119</v>
      </c>
      <c r="CM490" t="s">
        <v>104</v>
      </c>
    </row>
    <row r="491" spans="1:91" x14ac:dyDescent="0.25">
      <c r="A491" t="s">
        <v>89</v>
      </c>
      <c r="B491" t="s">
        <v>90</v>
      </c>
      <c r="C491" t="s">
        <v>1197</v>
      </c>
      <c r="D491" t="s">
        <v>1193</v>
      </c>
      <c r="E491" s="4">
        <v>806134847401</v>
      </c>
      <c r="F491" t="s">
        <v>187</v>
      </c>
      <c r="G491" s="4">
        <v>128</v>
      </c>
      <c r="H491" s="4">
        <v>256</v>
      </c>
      <c r="I491" t="s">
        <v>1045</v>
      </c>
      <c r="J491" t="s">
        <v>1194</v>
      </c>
      <c r="K491" t="s">
        <v>96</v>
      </c>
      <c r="L491" t="s">
        <v>97</v>
      </c>
      <c r="M491" t="s">
        <v>98</v>
      </c>
      <c r="N491" t="s">
        <v>121</v>
      </c>
      <c r="O491" t="s">
        <v>100</v>
      </c>
      <c r="P491" t="s">
        <v>679</v>
      </c>
      <c r="Q491" t="s">
        <v>102</v>
      </c>
      <c r="R491">
        <v>0</v>
      </c>
      <c r="S491">
        <v>10</v>
      </c>
      <c r="T491">
        <v>14</v>
      </c>
      <c r="U491">
        <v>17.5</v>
      </c>
      <c r="V491">
        <v>121.5</v>
      </c>
      <c r="W491">
        <v>0</v>
      </c>
      <c r="X491">
        <v>0</v>
      </c>
      <c r="Y491">
        <v>7</v>
      </c>
      <c r="Z491">
        <v>1</v>
      </c>
      <c r="AA491">
        <v>75</v>
      </c>
      <c r="AB491" t="s">
        <v>103</v>
      </c>
      <c r="AD491" t="s">
        <v>103</v>
      </c>
      <c r="AE491" t="s">
        <v>103</v>
      </c>
      <c r="AF491" t="s">
        <v>104</v>
      </c>
      <c r="AG491" t="s">
        <v>105</v>
      </c>
      <c r="AH491">
        <v>24</v>
      </c>
      <c r="AI491">
        <v>14</v>
      </c>
      <c r="AJ491">
        <v>14</v>
      </c>
      <c r="AK491">
        <v>7</v>
      </c>
      <c r="AL491">
        <v>0</v>
      </c>
      <c r="AM491">
        <v>0</v>
      </c>
      <c r="AN491">
        <v>0</v>
      </c>
      <c r="AO491">
        <v>0</v>
      </c>
      <c r="AP491" t="s">
        <v>106</v>
      </c>
      <c r="AQ491" t="s">
        <v>107</v>
      </c>
      <c r="AR491" t="s">
        <v>108</v>
      </c>
      <c r="AS491" t="s">
        <v>109</v>
      </c>
      <c r="AT491" t="s">
        <v>110</v>
      </c>
      <c r="AU491" t="s">
        <v>104</v>
      </c>
      <c r="AX491" t="s">
        <v>104</v>
      </c>
      <c r="AY491">
        <v>0</v>
      </c>
      <c r="AZ491">
        <v>0.5</v>
      </c>
      <c r="BA491">
        <v>4.75</v>
      </c>
      <c r="BC491">
        <v>0</v>
      </c>
      <c r="BD491">
        <v>120</v>
      </c>
      <c r="BE491" t="s">
        <v>136</v>
      </c>
      <c r="BI491" t="s">
        <v>112</v>
      </c>
      <c r="BJ491" t="s">
        <v>111</v>
      </c>
      <c r="BK491" t="s">
        <v>122</v>
      </c>
      <c r="BL491" t="str">
        <f>"https://www.hvlgroup.com/Products/Specs/"&amp;"H206701L-OB"</f>
        <v>https://www.hvlgroup.com/Products/Specs/H206701L-OB</v>
      </c>
      <c r="BM491" t="s">
        <v>1195</v>
      </c>
      <c r="BN491" t="str">
        <f>"https://www.hvlgroup.com/Product/"&amp;"H206701L-OB"</f>
        <v>https://www.hvlgroup.com/Product/H206701L-OB</v>
      </c>
      <c r="BO491" t="s">
        <v>104</v>
      </c>
      <c r="BP491" t="s">
        <v>104</v>
      </c>
      <c r="BQ491" t="s">
        <v>633</v>
      </c>
      <c r="BR491" t="s">
        <v>116</v>
      </c>
      <c r="BS491" t="s">
        <v>1196</v>
      </c>
      <c r="BT491">
        <v>8.5</v>
      </c>
      <c r="BV491" s="1">
        <v>43101</v>
      </c>
      <c r="BW491">
        <v>121.5</v>
      </c>
      <c r="BX491">
        <v>17.5</v>
      </c>
      <c r="BY491" t="s">
        <v>104</v>
      </c>
      <c r="BZ491">
        <v>0</v>
      </c>
      <c r="CA491">
        <v>0</v>
      </c>
      <c r="CB491">
        <v>0</v>
      </c>
      <c r="CC491">
        <v>0</v>
      </c>
      <c r="CD491">
        <v>1</v>
      </c>
      <c r="CE491">
        <v>61</v>
      </c>
      <c r="CF491" t="s">
        <v>90</v>
      </c>
      <c r="CI491" t="s">
        <v>111</v>
      </c>
      <c r="CJ491" t="s">
        <v>118</v>
      </c>
      <c r="CK491" t="s">
        <v>111</v>
      </c>
      <c r="CL491" t="s">
        <v>119</v>
      </c>
      <c r="CM491" t="s">
        <v>104</v>
      </c>
    </row>
    <row r="492" spans="1:91" x14ac:dyDescent="0.25">
      <c r="A492" t="s">
        <v>89</v>
      </c>
      <c r="B492" t="s">
        <v>90</v>
      </c>
      <c r="C492" t="s">
        <v>1198</v>
      </c>
      <c r="D492" t="s">
        <v>1193</v>
      </c>
      <c r="E492" s="4">
        <v>806134847418</v>
      </c>
      <c r="F492" t="s">
        <v>187</v>
      </c>
      <c r="G492" s="4">
        <v>128</v>
      </c>
      <c r="H492" s="4">
        <v>256</v>
      </c>
      <c r="I492" t="s">
        <v>1045</v>
      </c>
      <c r="J492" t="s">
        <v>1194</v>
      </c>
      <c r="K492" t="s">
        <v>96</v>
      </c>
      <c r="L492" t="s">
        <v>97</v>
      </c>
      <c r="M492" t="s">
        <v>98</v>
      </c>
      <c r="N492" t="s">
        <v>124</v>
      </c>
      <c r="O492" t="s">
        <v>100</v>
      </c>
      <c r="P492" t="s">
        <v>679</v>
      </c>
      <c r="Q492" t="s">
        <v>102</v>
      </c>
      <c r="R492">
        <v>0</v>
      </c>
      <c r="S492">
        <v>10</v>
      </c>
      <c r="T492">
        <v>14</v>
      </c>
      <c r="U492">
        <v>17.5</v>
      </c>
      <c r="V492">
        <v>121.5</v>
      </c>
      <c r="W492">
        <v>0</v>
      </c>
      <c r="X492">
        <v>0</v>
      </c>
      <c r="Y492">
        <v>7</v>
      </c>
      <c r="Z492">
        <v>1</v>
      </c>
      <c r="AA492">
        <v>75</v>
      </c>
      <c r="AB492" t="s">
        <v>103</v>
      </c>
      <c r="AD492" t="s">
        <v>103</v>
      </c>
      <c r="AE492" t="s">
        <v>103</v>
      </c>
      <c r="AF492" t="s">
        <v>104</v>
      </c>
      <c r="AG492" t="s">
        <v>105</v>
      </c>
      <c r="AH492">
        <v>24</v>
      </c>
      <c r="AI492">
        <v>14</v>
      </c>
      <c r="AJ492">
        <v>14</v>
      </c>
      <c r="AK492">
        <v>7</v>
      </c>
      <c r="AL492">
        <v>0</v>
      </c>
      <c r="AM492">
        <v>0</v>
      </c>
      <c r="AN492">
        <v>0</v>
      </c>
      <c r="AO492">
        <v>0</v>
      </c>
      <c r="AP492" t="s">
        <v>106</v>
      </c>
      <c r="AQ492" t="s">
        <v>107</v>
      </c>
      <c r="AR492" t="s">
        <v>108</v>
      </c>
      <c r="AS492" t="s">
        <v>109</v>
      </c>
      <c r="AT492" t="s">
        <v>110</v>
      </c>
      <c r="AU492" t="s">
        <v>104</v>
      </c>
      <c r="AX492" t="s">
        <v>104</v>
      </c>
      <c r="AY492">
        <v>0</v>
      </c>
      <c r="AZ492">
        <v>0.5</v>
      </c>
      <c r="BA492">
        <v>4.75</v>
      </c>
      <c r="BC492">
        <v>0</v>
      </c>
      <c r="BD492">
        <v>120</v>
      </c>
      <c r="BE492" t="s">
        <v>136</v>
      </c>
      <c r="BI492" t="s">
        <v>112</v>
      </c>
      <c r="BJ492" t="s">
        <v>111</v>
      </c>
      <c r="BK492" t="s">
        <v>125</v>
      </c>
      <c r="BL492" t="str">
        <f>"https://www.hvlgroup.com/Products/Specs/"&amp;"H206701L-PN"</f>
        <v>https://www.hvlgroup.com/Products/Specs/H206701L-PN</v>
      </c>
      <c r="BM492" t="s">
        <v>1195</v>
      </c>
      <c r="BN492" t="str">
        <f>"https://www.hvlgroup.com/Product/"&amp;"H206701L-PN"</f>
        <v>https://www.hvlgroup.com/Product/H206701L-PN</v>
      </c>
      <c r="BO492" t="s">
        <v>104</v>
      </c>
      <c r="BP492" t="s">
        <v>104</v>
      </c>
      <c r="BQ492" t="s">
        <v>633</v>
      </c>
      <c r="BR492" t="s">
        <v>116</v>
      </c>
      <c r="BS492" t="s">
        <v>1196</v>
      </c>
      <c r="BT492">
        <v>8.5</v>
      </c>
      <c r="BV492" s="1">
        <v>43101</v>
      </c>
      <c r="BW492">
        <v>121.5</v>
      </c>
      <c r="BX492">
        <v>17.5</v>
      </c>
      <c r="BY492" t="s">
        <v>104</v>
      </c>
      <c r="BZ492">
        <v>0</v>
      </c>
      <c r="CA492">
        <v>0</v>
      </c>
      <c r="CB492">
        <v>0</v>
      </c>
      <c r="CC492">
        <v>0</v>
      </c>
      <c r="CD492">
        <v>1</v>
      </c>
      <c r="CE492">
        <v>61</v>
      </c>
      <c r="CF492" t="s">
        <v>90</v>
      </c>
      <c r="CI492" t="s">
        <v>111</v>
      </c>
      <c r="CJ492" t="s">
        <v>118</v>
      </c>
      <c r="CK492" t="s">
        <v>111</v>
      </c>
      <c r="CL492" t="s">
        <v>119</v>
      </c>
      <c r="CM492" t="s">
        <v>104</v>
      </c>
    </row>
    <row r="493" spans="1:91" x14ac:dyDescent="0.25">
      <c r="A493" t="s">
        <v>89</v>
      </c>
      <c r="B493" t="s">
        <v>90</v>
      </c>
      <c r="C493" t="s">
        <v>1199</v>
      </c>
      <c r="D493" t="s">
        <v>1200</v>
      </c>
      <c r="E493" s="4">
        <v>806134847425</v>
      </c>
      <c r="F493" t="s">
        <v>192</v>
      </c>
      <c r="G493" s="4">
        <v>92</v>
      </c>
      <c r="H493" s="4">
        <v>184</v>
      </c>
      <c r="I493" t="s">
        <v>1045</v>
      </c>
      <c r="J493" t="s">
        <v>1194</v>
      </c>
      <c r="K493" t="s">
        <v>96</v>
      </c>
      <c r="L493" t="s">
        <v>97</v>
      </c>
      <c r="M493" t="s">
        <v>98</v>
      </c>
      <c r="N493" t="s">
        <v>99</v>
      </c>
      <c r="O493" t="s">
        <v>100</v>
      </c>
      <c r="P493" t="s">
        <v>679</v>
      </c>
      <c r="Q493" t="s">
        <v>102</v>
      </c>
      <c r="R493">
        <v>0</v>
      </c>
      <c r="S493">
        <v>0</v>
      </c>
      <c r="T493">
        <v>11</v>
      </c>
      <c r="U493">
        <v>14.5</v>
      </c>
      <c r="V493">
        <v>119.5</v>
      </c>
      <c r="W493">
        <v>7.25</v>
      </c>
      <c r="X493">
        <v>0</v>
      </c>
      <c r="Y493">
        <v>6</v>
      </c>
      <c r="Z493">
        <v>1</v>
      </c>
      <c r="AA493">
        <v>60</v>
      </c>
      <c r="AB493" t="s">
        <v>103</v>
      </c>
      <c r="AD493" t="s">
        <v>103</v>
      </c>
      <c r="AE493" t="s">
        <v>103</v>
      </c>
      <c r="AF493" t="s">
        <v>104</v>
      </c>
      <c r="AG493" t="s">
        <v>105</v>
      </c>
      <c r="AH493">
        <v>20</v>
      </c>
      <c r="AI493">
        <v>11</v>
      </c>
      <c r="AJ493">
        <v>12</v>
      </c>
      <c r="AK493">
        <v>6</v>
      </c>
      <c r="AL493">
        <v>0</v>
      </c>
      <c r="AM493">
        <v>0</v>
      </c>
      <c r="AN493">
        <v>0</v>
      </c>
      <c r="AO493">
        <v>0</v>
      </c>
      <c r="AP493" t="s">
        <v>106</v>
      </c>
      <c r="AQ493" t="s">
        <v>107</v>
      </c>
      <c r="AR493" t="s">
        <v>108</v>
      </c>
      <c r="AS493" t="s">
        <v>109</v>
      </c>
      <c r="AT493" t="s">
        <v>110</v>
      </c>
      <c r="AU493" t="s">
        <v>104</v>
      </c>
      <c r="AX493" t="s">
        <v>104</v>
      </c>
      <c r="AY493">
        <v>0</v>
      </c>
      <c r="AZ493">
        <v>0.5</v>
      </c>
      <c r="BA493">
        <v>4.75</v>
      </c>
      <c r="BC493">
        <v>0</v>
      </c>
      <c r="BD493">
        <v>120</v>
      </c>
      <c r="BE493" t="s">
        <v>136</v>
      </c>
      <c r="BI493" t="s">
        <v>112</v>
      </c>
      <c r="BJ493" t="s">
        <v>111</v>
      </c>
      <c r="BK493" t="s">
        <v>113</v>
      </c>
      <c r="BL493" t="str">
        <f>"https://www.hvlgroup.com/Products/Specs/"&amp;"H206701S-AGB"</f>
        <v>https://www.hvlgroup.com/Products/Specs/H206701S-AGB</v>
      </c>
      <c r="BM493" t="s">
        <v>1195</v>
      </c>
      <c r="BN493" t="str">
        <f>"https://www.hvlgroup.com/Product/"&amp;"H206701S-AGB"</f>
        <v>https://www.hvlgroup.com/Product/H206701S-AGB</v>
      </c>
      <c r="BO493" t="s">
        <v>104</v>
      </c>
      <c r="BP493" t="s">
        <v>104</v>
      </c>
      <c r="BQ493" t="s">
        <v>633</v>
      </c>
      <c r="BR493" t="s">
        <v>116</v>
      </c>
      <c r="BS493" t="s">
        <v>554</v>
      </c>
      <c r="BT493">
        <v>7</v>
      </c>
      <c r="BV493" s="1">
        <v>43101</v>
      </c>
      <c r="BW493">
        <v>119.5</v>
      </c>
      <c r="BX493">
        <v>14.5</v>
      </c>
      <c r="BY493" t="s">
        <v>104</v>
      </c>
      <c r="BZ493">
        <v>0</v>
      </c>
      <c r="CA493">
        <v>0</v>
      </c>
      <c r="CB493">
        <v>0</v>
      </c>
      <c r="CC493">
        <v>0</v>
      </c>
      <c r="CD493">
        <v>1</v>
      </c>
      <c r="CE493">
        <v>61</v>
      </c>
      <c r="CF493" t="s">
        <v>90</v>
      </c>
      <c r="CI493" t="s">
        <v>111</v>
      </c>
      <c r="CJ493" t="s">
        <v>118</v>
      </c>
      <c r="CK493" t="s">
        <v>111</v>
      </c>
      <c r="CL493" t="s">
        <v>119</v>
      </c>
      <c r="CM493" t="s">
        <v>104</v>
      </c>
    </row>
    <row r="494" spans="1:91" x14ac:dyDescent="0.25">
      <c r="A494" t="s">
        <v>89</v>
      </c>
      <c r="B494" t="s">
        <v>90</v>
      </c>
      <c r="C494" t="s">
        <v>1201</v>
      </c>
      <c r="D494" t="s">
        <v>1200</v>
      </c>
      <c r="E494" s="4">
        <v>806134847432</v>
      </c>
      <c r="F494" t="s">
        <v>192</v>
      </c>
      <c r="G494" s="4">
        <v>92</v>
      </c>
      <c r="H494" s="4">
        <v>184</v>
      </c>
      <c r="I494" t="s">
        <v>1045</v>
      </c>
      <c r="J494" t="s">
        <v>1194</v>
      </c>
      <c r="K494" t="s">
        <v>96</v>
      </c>
      <c r="L494" t="s">
        <v>97</v>
      </c>
      <c r="M494" t="s">
        <v>98</v>
      </c>
      <c r="N494" t="s">
        <v>121</v>
      </c>
      <c r="O494" t="s">
        <v>100</v>
      </c>
      <c r="P494" t="s">
        <v>679</v>
      </c>
      <c r="Q494" t="s">
        <v>102</v>
      </c>
      <c r="R494">
        <v>0</v>
      </c>
      <c r="S494">
        <v>0</v>
      </c>
      <c r="T494">
        <v>11</v>
      </c>
      <c r="U494">
        <v>14.5</v>
      </c>
      <c r="V494">
        <v>119.5</v>
      </c>
      <c r="W494">
        <v>7.25</v>
      </c>
      <c r="X494">
        <v>0</v>
      </c>
      <c r="Y494">
        <v>6</v>
      </c>
      <c r="Z494">
        <v>1</v>
      </c>
      <c r="AA494">
        <v>60</v>
      </c>
      <c r="AB494" t="s">
        <v>103</v>
      </c>
      <c r="AD494" t="s">
        <v>103</v>
      </c>
      <c r="AE494" t="s">
        <v>103</v>
      </c>
      <c r="AF494" t="s">
        <v>104</v>
      </c>
      <c r="AG494" t="s">
        <v>105</v>
      </c>
      <c r="AH494">
        <v>20</v>
      </c>
      <c r="AI494">
        <v>11</v>
      </c>
      <c r="AJ494">
        <v>12</v>
      </c>
      <c r="AK494">
        <v>6</v>
      </c>
      <c r="AL494">
        <v>0</v>
      </c>
      <c r="AM494">
        <v>0</v>
      </c>
      <c r="AN494">
        <v>0</v>
      </c>
      <c r="AO494">
        <v>0</v>
      </c>
      <c r="AP494" t="s">
        <v>106</v>
      </c>
      <c r="AQ494" t="s">
        <v>107</v>
      </c>
      <c r="AR494" t="s">
        <v>108</v>
      </c>
      <c r="AS494" t="s">
        <v>109</v>
      </c>
      <c r="AT494" t="s">
        <v>110</v>
      </c>
      <c r="AU494" t="s">
        <v>104</v>
      </c>
      <c r="AX494" t="s">
        <v>104</v>
      </c>
      <c r="AY494">
        <v>0</v>
      </c>
      <c r="AZ494">
        <v>0.5</v>
      </c>
      <c r="BA494">
        <v>4.75</v>
      </c>
      <c r="BC494">
        <v>0</v>
      </c>
      <c r="BD494">
        <v>120</v>
      </c>
      <c r="BE494" t="s">
        <v>136</v>
      </c>
      <c r="BI494" t="s">
        <v>112</v>
      </c>
      <c r="BJ494" t="s">
        <v>111</v>
      </c>
      <c r="BK494" t="s">
        <v>122</v>
      </c>
      <c r="BL494" t="str">
        <f>"https://www.hvlgroup.com/Products/Specs/"&amp;"H206701S-OB"</f>
        <v>https://www.hvlgroup.com/Products/Specs/H206701S-OB</v>
      </c>
      <c r="BM494" t="s">
        <v>1195</v>
      </c>
      <c r="BN494" t="str">
        <f>"https://www.hvlgroup.com/Product/"&amp;"H206701S-OB"</f>
        <v>https://www.hvlgroup.com/Product/H206701S-OB</v>
      </c>
      <c r="BO494" t="s">
        <v>104</v>
      </c>
      <c r="BP494" t="s">
        <v>104</v>
      </c>
      <c r="BQ494" t="s">
        <v>633</v>
      </c>
      <c r="BR494" t="s">
        <v>116</v>
      </c>
      <c r="BS494" t="s">
        <v>554</v>
      </c>
      <c r="BT494">
        <v>7</v>
      </c>
      <c r="BV494" s="1">
        <v>43101</v>
      </c>
      <c r="BW494">
        <v>119.5</v>
      </c>
      <c r="BX494">
        <v>14.5</v>
      </c>
      <c r="BY494" t="s">
        <v>104</v>
      </c>
      <c r="BZ494">
        <v>0</v>
      </c>
      <c r="CA494">
        <v>0</v>
      </c>
      <c r="CB494">
        <v>0</v>
      </c>
      <c r="CC494">
        <v>0</v>
      </c>
      <c r="CD494">
        <v>1</v>
      </c>
      <c r="CE494">
        <v>61</v>
      </c>
      <c r="CF494" t="s">
        <v>90</v>
      </c>
      <c r="CI494" t="s">
        <v>111</v>
      </c>
      <c r="CJ494" t="s">
        <v>118</v>
      </c>
      <c r="CK494" t="s">
        <v>111</v>
      </c>
      <c r="CL494" t="s">
        <v>119</v>
      </c>
      <c r="CM494" t="s">
        <v>104</v>
      </c>
    </row>
    <row r="495" spans="1:91" x14ac:dyDescent="0.25">
      <c r="A495" t="s">
        <v>89</v>
      </c>
      <c r="B495" t="s">
        <v>90</v>
      </c>
      <c r="C495" t="s">
        <v>1202</v>
      </c>
      <c r="D495" t="s">
        <v>1200</v>
      </c>
      <c r="E495" s="4">
        <v>806134847449</v>
      </c>
      <c r="F495" t="s">
        <v>192</v>
      </c>
      <c r="G495" s="4">
        <v>92</v>
      </c>
      <c r="H495" s="4">
        <v>184</v>
      </c>
      <c r="I495" t="s">
        <v>1045</v>
      </c>
      <c r="J495" t="s">
        <v>1194</v>
      </c>
      <c r="K495" t="s">
        <v>96</v>
      </c>
      <c r="L495" t="s">
        <v>97</v>
      </c>
      <c r="M495" t="s">
        <v>98</v>
      </c>
      <c r="N495" t="s">
        <v>124</v>
      </c>
      <c r="O495" t="s">
        <v>100</v>
      </c>
      <c r="P495" t="s">
        <v>679</v>
      </c>
      <c r="Q495" t="s">
        <v>102</v>
      </c>
      <c r="R495">
        <v>0</v>
      </c>
      <c r="S495">
        <v>0</v>
      </c>
      <c r="T495">
        <v>11</v>
      </c>
      <c r="U495">
        <v>14.5</v>
      </c>
      <c r="V495">
        <v>119.5</v>
      </c>
      <c r="W495">
        <v>7.25</v>
      </c>
      <c r="X495">
        <v>0</v>
      </c>
      <c r="Y495">
        <v>6</v>
      </c>
      <c r="Z495">
        <v>1</v>
      </c>
      <c r="AA495">
        <v>60</v>
      </c>
      <c r="AB495" t="s">
        <v>103</v>
      </c>
      <c r="AD495" t="s">
        <v>103</v>
      </c>
      <c r="AE495" t="s">
        <v>103</v>
      </c>
      <c r="AF495" t="s">
        <v>104</v>
      </c>
      <c r="AG495" t="s">
        <v>105</v>
      </c>
      <c r="AH495">
        <v>20</v>
      </c>
      <c r="AI495">
        <v>11</v>
      </c>
      <c r="AJ495">
        <v>12</v>
      </c>
      <c r="AK495">
        <v>6</v>
      </c>
      <c r="AL495">
        <v>0</v>
      </c>
      <c r="AM495">
        <v>0</v>
      </c>
      <c r="AN495">
        <v>0</v>
      </c>
      <c r="AO495">
        <v>0</v>
      </c>
      <c r="AP495" t="s">
        <v>106</v>
      </c>
      <c r="AQ495" t="s">
        <v>107</v>
      </c>
      <c r="AR495" t="s">
        <v>108</v>
      </c>
      <c r="AS495" t="s">
        <v>109</v>
      </c>
      <c r="AT495" t="s">
        <v>110</v>
      </c>
      <c r="AU495" t="s">
        <v>104</v>
      </c>
      <c r="AX495" t="s">
        <v>104</v>
      </c>
      <c r="AY495">
        <v>0</v>
      </c>
      <c r="AZ495">
        <v>0.5</v>
      </c>
      <c r="BA495">
        <v>4.75</v>
      </c>
      <c r="BC495">
        <v>0</v>
      </c>
      <c r="BD495">
        <v>120</v>
      </c>
      <c r="BE495" t="s">
        <v>136</v>
      </c>
      <c r="BI495" t="s">
        <v>112</v>
      </c>
      <c r="BJ495" t="s">
        <v>111</v>
      </c>
      <c r="BK495" t="s">
        <v>125</v>
      </c>
      <c r="BL495" t="str">
        <f>"https://www.hvlgroup.com/Products/Specs/"&amp;"H206701S-PN"</f>
        <v>https://www.hvlgroup.com/Products/Specs/H206701S-PN</v>
      </c>
      <c r="BM495" t="s">
        <v>1195</v>
      </c>
      <c r="BN495" t="str">
        <f>"https://www.hvlgroup.com/Product/"&amp;"H206701S-PN"</f>
        <v>https://www.hvlgroup.com/Product/H206701S-PN</v>
      </c>
      <c r="BO495" t="s">
        <v>104</v>
      </c>
      <c r="BP495" t="s">
        <v>104</v>
      </c>
      <c r="BQ495" t="s">
        <v>633</v>
      </c>
      <c r="BR495" t="s">
        <v>116</v>
      </c>
      <c r="BS495" t="s">
        <v>554</v>
      </c>
      <c r="BT495">
        <v>7</v>
      </c>
      <c r="BV495" s="1">
        <v>43101</v>
      </c>
      <c r="BW495">
        <v>119.5</v>
      </c>
      <c r="BX495">
        <v>14.5</v>
      </c>
      <c r="BY495" t="s">
        <v>104</v>
      </c>
      <c r="BZ495">
        <v>0</v>
      </c>
      <c r="CA495">
        <v>0</v>
      </c>
      <c r="CB495">
        <v>0</v>
      </c>
      <c r="CC495">
        <v>0</v>
      </c>
      <c r="CD495">
        <v>1</v>
      </c>
      <c r="CE495">
        <v>61</v>
      </c>
      <c r="CF495" t="s">
        <v>90</v>
      </c>
      <c r="CI495" t="s">
        <v>111</v>
      </c>
      <c r="CJ495" t="s">
        <v>118</v>
      </c>
      <c r="CK495" t="s">
        <v>111</v>
      </c>
      <c r="CL495" t="s">
        <v>119</v>
      </c>
      <c r="CM495" t="s">
        <v>104</v>
      </c>
    </row>
    <row r="496" spans="1:91" x14ac:dyDescent="0.25">
      <c r="A496" t="s">
        <v>89</v>
      </c>
      <c r="B496" t="s">
        <v>90</v>
      </c>
      <c r="C496" t="s">
        <v>1203</v>
      </c>
      <c r="D496" t="s">
        <v>1204</v>
      </c>
      <c r="E496" s="4">
        <v>806134847456</v>
      </c>
      <c r="F496" t="s">
        <v>128</v>
      </c>
      <c r="G496" s="4">
        <v>110</v>
      </c>
      <c r="H496" s="4">
        <v>220</v>
      </c>
      <c r="I496" t="s">
        <v>548</v>
      </c>
      <c r="J496" t="s">
        <v>1205</v>
      </c>
      <c r="K496" t="s">
        <v>96</v>
      </c>
      <c r="L496" t="s">
        <v>97</v>
      </c>
      <c r="M496" t="s">
        <v>98</v>
      </c>
      <c r="N496" t="s">
        <v>99</v>
      </c>
      <c r="O496" t="s">
        <v>100</v>
      </c>
      <c r="P496" t="s">
        <v>1206</v>
      </c>
      <c r="Q496" t="s">
        <v>1207</v>
      </c>
      <c r="R496">
        <v>0</v>
      </c>
      <c r="S496">
        <v>8</v>
      </c>
      <c r="T496">
        <v>13.5</v>
      </c>
      <c r="U496">
        <v>0</v>
      </c>
      <c r="V496">
        <v>0</v>
      </c>
      <c r="W496">
        <v>0</v>
      </c>
      <c r="X496">
        <v>3.75</v>
      </c>
      <c r="Y496">
        <v>3</v>
      </c>
      <c r="Z496">
        <v>2</v>
      </c>
      <c r="AA496">
        <v>40</v>
      </c>
      <c r="AB496" t="s">
        <v>1208</v>
      </c>
      <c r="AD496" t="s">
        <v>1208</v>
      </c>
      <c r="AE496" t="s">
        <v>1208</v>
      </c>
      <c r="AF496" t="s">
        <v>104</v>
      </c>
      <c r="AG496" t="s">
        <v>105</v>
      </c>
      <c r="AH496">
        <v>11</v>
      </c>
      <c r="AI496">
        <v>9</v>
      </c>
      <c r="AJ496">
        <v>17</v>
      </c>
      <c r="AK496">
        <v>4</v>
      </c>
      <c r="AL496">
        <v>0</v>
      </c>
      <c r="AM496">
        <v>0</v>
      </c>
      <c r="AN496">
        <v>0</v>
      </c>
      <c r="AO496">
        <v>0</v>
      </c>
      <c r="AP496" t="s">
        <v>106</v>
      </c>
      <c r="AQ496" t="s">
        <v>107</v>
      </c>
      <c r="AR496" t="s">
        <v>108</v>
      </c>
      <c r="AS496" t="s">
        <v>109</v>
      </c>
      <c r="AT496" t="s">
        <v>110</v>
      </c>
      <c r="AU496" t="s">
        <v>111</v>
      </c>
      <c r="AV496" t="s">
        <v>112</v>
      </c>
      <c r="AW496" t="s">
        <v>112</v>
      </c>
      <c r="AX496" t="s">
        <v>111</v>
      </c>
      <c r="AY496">
        <v>5.25</v>
      </c>
      <c r="AZ496">
        <v>0.5</v>
      </c>
      <c r="BA496">
        <v>0</v>
      </c>
      <c r="BC496">
        <v>0</v>
      </c>
      <c r="BD496">
        <v>14.5</v>
      </c>
      <c r="BI496" t="s">
        <v>112</v>
      </c>
      <c r="BJ496" t="s">
        <v>111</v>
      </c>
      <c r="BK496" t="s">
        <v>113</v>
      </c>
      <c r="BL496" t="str">
        <f>"https://www.hvlgroup.com/Products/Specs/"&amp;"H210102-AGB"</f>
        <v>https://www.hvlgroup.com/Products/Specs/H210102-AGB</v>
      </c>
      <c r="BM496" t="s">
        <v>1209</v>
      </c>
      <c r="BN496" t="str">
        <f>"https://www.hvlgroup.com/Product/"&amp;"H210102-AGB"</f>
        <v>https://www.hvlgroup.com/Product/H210102-AGB</v>
      </c>
      <c r="BO496" t="s">
        <v>104</v>
      </c>
      <c r="BP496" t="s">
        <v>104</v>
      </c>
      <c r="BQ496" t="s">
        <v>1210</v>
      </c>
      <c r="BR496" t="s">
        <v>1211</v>
      </c>
      <c r="BS496" t="s">
        <v>1212</v>
      </c>
      <c r="BT496">
        <v>6.5</v>
      </c>
      <c r="BV496" s="1">
        <v>43101</v>
      </c>
      <c r="BW496">
        <v>0</v>
      </c>
      <c r="BX496">
        <v>0</v>
      </c>
      <c r="BY496" t="s">
        <v>104</v>
      </c>
      <c r="BZ496">
        <v>0</v>
      </c>
      <c r="CA496">
        <v>0</v>
      </c>
      <c r="CB496">
        <v>0</v>
      </c>
      <c r="CC496">
        <v>0</v>
      </c>
      <c r="CD496">
        <v>1</v>
      </c>
      <c r="CE496">
        <v>97</v>
      </c>
      <c r="CF496" t="s">
        <v>90</v>
      </c>
      <c r="CI496" t="s">
        <v>111</v>
      </c>
      <c r="CJ496" t="s">
        <v>118</v>
      </c>
      <c r="CK496" t="s">
        <v>111</v>
      </c>
      <c r="CL496" t="s">
        <v>119</v>
      </c>
      <c r="CM496" t="s">
        <v>104</v>
      </c>
    </row>
    <row r="497" spans="1:91" x14ac:dyDescent="0.25">
      <c r="A497" t="s">
        <v>89</v>
      </c>
      <c r="B497" t="s">
        <v>90</v>
      </c>
      <c r="C497" t="s">
        <v>1213</v>
      </c>
      <c r="D497" t="s">
        <v>1204</v>
      </c>
      <c r="E497" s="4">
        <v>806134847463</v>
      </c>
      <c r="F497" t="s">
        <v>128</v>
      </c>
      <c r="G497" s="4">
        <v>110</v>
      </c>
      <c r="H497" s="4">
        <v>220</v>
      </c>
      <c r="I497" t="s">
        <v>548</v>
      </c>
      <c r="J497" t="s">
        <v>1205</v>
      </c>
      <c r="K497" t="s">
        <v>96</v>
      </c>
      <c r="L497" t="s">
        <v>97</v>
      </c>
      <c r="M497" t="s">
        <v>98</v>
      </c>
      <c r="N497" t="s">
        <v>121</v>
      </c>
      <c r="O497" t="s">
        <v>100</v>
      </c>
      <c r="P497" t="s">
        <v>1206</v>
      </c>
      <c r="Q497" t="s">
        <v>1207</v>
      </c>
      <c r="R497">
        <v>0</v>
      </c>
      <c r="S497">
        <v>8</v>
      </c>
      <c r="T497">
        <v>13.5</v>
      </c>
      <c r="U497">
        <v>0</v>
      </c>
      <c r="V497">
        <v>0</v>
      </c>
      <c r="W497">
        <v>0</v>
      </c>
      <c r="X497">
        <v>3.75</v>
      </c>
      <c r="Y497">
        <v>3</v>
      </c>
      <c r="Z497">
        <v>2</v>
      </c>
      <c r="AA497">
        <v>40</v>
      </c>
      <c r="AB497" t="s">
        <v>1208</v>
      </c>
      <c r="AD497" t="s">
        <v>1208</v>
      </c>
      <c r="AE497" t="s">
        <v>1208</v>
      </c>
      <c r="AF497" t="s">
        <v>104</v>
      </c>
      <c r="AG497" t="s">
        <v>105</v>
      </c>
      <c r="AH497">
        <v>11</v>
      </c>
      <c r="AI497">
        <v>9</v>
      </c>
      <c r="AJ497">
        <v>17</v>
      </c>
      <c r="AK497">
        <v>4</v>
      </c>
      <c r="AL497">
        <v>0</v>
      </c>
      <c r="AM497">
        <v>0</v>
      </c>
      <c r="AN497">
        <v>0</v>
      </c>
      <c r="AO497">
        <v>0</v>
      </c>
      <c r="AP497" t="s">
        <v>106</v>
      </c>
      <c r="AQ497" t="s">
        <v>107</v>
      </c>
      <c r="AR497" t="s">
        <v>108</v>
      </c>
      <c r="AS497" t="s">
        <v>109</v>
      </c>
      <c r="AT497" t="s">
        <v>110</v>
      </c>
      <c r="AU497" t="s">
        <v>111</v>
      </c>
      <c r="AV497" t="s">
        <v>112</v>
      </c>
      <c r="AW497" t="s">
        <v>112</v>
      </c>
      <c r="AX497" t="s">
        <v>111</v>
      </c>
      <c r="AY497">
        <v>5.25</v>
      </c>
      <c r="AZ497">
        <v>0.5</v>
      </c>
      <c r="BA497">
        <v>0</v>
      </c>
      <c r="BC497">
        <v>0</v>
      </c>
      <c r="BD497">
        <v>14.5</v>
      </c>
      <c r="BI497" t="s">
        <v>112</v>
      </c>
      <c r="BJ497" t="s">
        <v>111</v>
      </c>
      <c r="BK497" t="s">
        <v>122</v>
      </c>
      <c r="BL497" t="str">
        <f>"https://www.hvlgroup.com/Products/Specs/"&amp;"H210102-OB"</f>
        <v>https://www.hvlgroup.com/Products/Specs/H210102-OB</v>
      </c>
      <c r="BM497" t="s">
        <v>1209</v>
      </c>
      <c r="BN497" t="str">
        <f>"https://www.hvlgroup.com/Product/"&amp;"H210102-OB"</f>
        <v>https://www.hvlgroup.com/Product/H210102-OB</v>
      </c>
      <c r="BO497" t="s">
        <v>104</v>
      </c>
      <c r="BP497" t="s">
        <v>104</v>
      </c>
      <c r="BQ497" t="s">
        <v>1210</v>
      </c>
      <c r="BR497" t="s">
        <v>1211</v>
      </c>
      <c r="BS497" t="s">
        <v>1212</v>
      </c>
      <c r="BT497">
        <v>6.5</v>
      </c>
      <c r="BV497" s="1">
        <v>43101</v>
      </c>
      <c r="BW497">
        <v>0</v>
      </c>
      <c r="BX497">
        <v>0</v>
      </c>
      <c r="BY497" t="s">
        <v>104</v>
      </c>
      <c r="BZ497">
        <v>0</v>
      </c>
      <c r="CA497">
        <v>0</v>
      </c>
      <c r="CB497">
        <v>0</v>
      </c>
      <c r="CC497">
        <v>0</v>
      </c>
      <c r="CD497">
        <v>1</v>
      </c>
      <c r="CE497">
        <v>97</v>
      </c>
      <c r="CF497" t="s">
        <v>90</v>
      </c>
      <c r="CI497" t="s">
        <v>111</v>
      </c>
      <c r="CJ497" t="s">
        <v>118</v>
      </c>
      <c r="CK497" t="s">
        <v>111</v>
      </c>
      <c r="CL497" t="s">
        <v>119</v>
      </c>
      <c r="CM497" t="s">
        <v>104</v>
      </c>
    </row>
    <row r="498" spans="1:91" x14ac:dyDescent="0.25">
      <c r="A498" t="s">
        <v>89</v>
      </c>
      <c r="B498" t="s">
        <v>90</v>
      </c>
      <c r="C498" t="s">
        <v>1214</v>
      </c>
      <c r="D498" t="s">
        <v>1204</v>
      </c>
      <c r="E498" s="4">
        <v>806134847470</v>
      </c>
      <c r="F498" t="s">
        <v>128</v>
      </c>
      <c r="G498" s="4">
        <v>110</v>
      </c>
      <c r="H498" s="4">
        <v>220</v>
      </c>
      <c r="I498" t="s">
        <v>548</v>
      </c>
      <c r="J498" t="s">
        <v>1205</v>
      </c>
      <c r="K498" t="s">
        <v>96</v>
      </c>
      <c r="L498" t="s">
        <v>97</v>
      </c>
      <c r="M498" t="s">
        <v>98</v>
      </c>
      <c r="N498" t="s">
        <v>124</v>
      </c>
      <c r="O498" t="s">
        <v>100</v>
      </c>
      <c r="P498" t="s">
        <v>1206</v>
      </c>
      <c r="Q498" t="s">
        <v>1207</v>
      </c>
      <c r="R498">
        <v>0</v>
      </c>
      <c r="S498">
        <v>8</v>
      </c>
      <c r="T498">
        <v>13.5</v>
      </c>
      <c r="U498">
        <v>0</v>
      </c>
      <c r="V498">
        <v>0</v>
      </c>
      <c r="W498">
        <v>0</v>
      </c>
      <c r="X498">
        <v>3.75</v>
      </c>
      <c r="Y498">
        <v>3</v>
      </c>
      <c r="Z498">
        <v>2</v>
      </c>
      <c r="AA498">
        <v>40</v>
      </c>
      <c r="AB498" t="s">
        <v>1208</v>
      </c>
      <c r="AD498" t="s">
        <v>1208</v>
      </c>
      <c r="AE498" t="s">
        <v>1208</v>
      </c>
      <c r="AF498" t="s">
        <v>104</v>
      </c>
      <c r="AG498" t="s">
        <v>105</v>
      </c>
      <c r="AH498">
        <v>11</v>
      </c>
      <c r="AI498">
        <v>9</v>
      </c>
      <c r="AJ498">
        <v>17</v>
      </c>
      <c r="AK498">
        <v>4</v>
      </c>
      <c r="AL498">
        <v>0</v>
      </c>
      <c r="AM498">
        <v>0</v>
      </c>
      <c r="AN498">
        <v>0</v>
      </c>
      <c r="AO498">
        <v>0</v>
      </c>
      <c r="AP498" t="s">
        <v>106</v>
      </c>
      <c r="AQ498" t="s">
        <v>107</v>
      </c>
      <c r="AR498" t="s">
        <v>108</v>
      </c>
      <c r="AS498" t="s">
        <v>109</v>
      </c>
      <c r="AT498" t="s">
        <v>110</v>
      </c>
      <c r="AU498" t="s">
        <v>111</v>
      </c>
      <c r="AV498" t="s">
        <v>112</v>
      </c>
      <c r="AW498" t="s">
        <v>112</v>
      </c>
      <c r="AX498" t="s">
        <v>111</v>
      </c>
      <c r="AY498">
        <v>5.25</v>
      </c>
      <c r="AZ498">
        <v>0.5</v>
      </c>
      <c r="BA498">
        <v>0</v>
      </c>
      <c r="BC498">
        <v>0</v>
      </c>
      <c r="BD498">
        <v>14.5</v>
      </c>
      <c r="BI498" t="s">
        <v>112</v>
      </c>
      <c r="BJ498" t="s">
        <v>111</v>
      </c>
      <c r="BK498" t="s">
        <v>125</v>
      </c>
      <c r="BL498" t="str">
        <f>"https://www.hvlgroup.com/Products/Specs/"&amp;"H210102-PN"</f>
        <v>https://www.hvlgroup.com/Products/Specs/H210102-PN</v>
      </c>
      <c r="BM498" t="s">
        <v>1209</v>
      </c>
      <c r="BN498" t="str">
        <f>"https://www.hvlgroup.com/Product/"&amp;"H210102-PN"</f>
        <v>https://www.hvlgroup.com/Product/H210102-PN</v>
      </c>
      <c r="BO498" t="s">
        <v>104</v>
      </c>
      <c r="BP498" t="s">
        <v>104</v>
      </c>
      <c r="BQ498" t="s">
        <v>1210</v>
      </c>
      <c r="BR498" t="s">
        <v>1211</v>
      </c>
      <c r="BS498" t="s">
        <v>1212</v>
      </c>
      <c r="BT498">
        <v>6.5</v>
      </c>
      <c r="BV498" s="1">
        <v>43101</v>
      </c>
      <c r="BW498">
        <v>0</v>
      </c>
      <c r="BX498">
        <v>0</v>
      </c>
      <c r="BY498" t="s">
        <v>104</v>
      </c>
      <c r="BZ498">
        <v>0</v>
      </c>
      <c r="CA498">
        <v>0</v>
      </c>
      <c r="CB498">
        <v>0</v>
      </c>
      <c r="CC498">
        <v>0</v>
      </c>
      <c r="CD498">
        <v>1</v>
      </c>
      <c r="CE498">
        <v>97</v>
      </c>
      <c r="CF498" t="s">
        <v>90</v>
      </c>
      <c r="CI498" t="s">
        <v>111</v>
      </c>
      <c r="CJ498" t="s">
        <v>118</v>
      </c>
      <c r="CK498" t="s">
        <v>111</v>
      </c>
      <c r="CL498" t="s">
        <v>119</v>
      </c>
      <c r="CM498" t="s">
        <v>104</v>
      </c>
    </row>
    <row r="499" spans="1:91" x14ac:dyDescent="0.25">
      <c r="A499" t="s">
        <v>89</v>
      </c>
      <c r="B499" t="s">
        <v>90</v>
      </c>
      <c r="C499" t="s">
        <v>1215</v>
      </c>
      <c r="D499" t="s">
        <v>1216</v>
      </c>
      <c r="E499" s="4">
        <v>806134847487</v>
      </c>
      <c r="F499" t="s">
        <v>968</v>
      </c>
      <c r="G499" s="4">
        <v>150</v>
      </c>
      <c r="H499" s="4">
        <v>300</v>
      </c>
      <c r="I499" t="s">
        <v>548</v>
      </c>
      <c r="J499" t="s">
        <v>1217</v>
      </c>
      <c r="K499" t="s">
        <v>96</v>
      </c>
      <c r="L499" t="s">
        <v>97</v>
      </c>
      <c r="M499" t="s">
        <v>98</v>
      </c>
      <c r="N499" t="s">
        <v>99</v>
      </c>
      <c r="O499" t="s">
        <v>100</v>
      </c>
      <c r="P499" t="s">
        <v>551</v>
      </c>
      <c r="Q499" t="s">
        <v>1218</v>
      </c>
      <c r="R499">
        <v>0</v>
      </c>
      <c r="S499">
        <v>14.5</v>
      </c>
      <c r="T499">
        <v>15</v>
      </c>
      <c r="U499">
        <v>0</v>
      </c>
      <c r="V499">
        <v>0</v>
      </c>
      <c r="W499">
        <v>0</v>
      </c>
      <c r="X499">
        <v>3.75</v>
      </c>
      <c r="Y499">
        <v>3</v>
      </c>
      <c r="Z499">
        <v>2</v>
      </c>
      <c r="AA499">
        <v>40</v>
      </c>
      <c r="AB499" t="s">
        <v>1208</v>
      </c>
      <c r="AD499" t="s">
        <v>1208</v>
      </c>
      <c r="AE499" t="s">
        <v>1208</v>
      </c>
      <c r="AF499" t="s">
        <v>104</v>
      </c>
      <c r="AG499" t="s">
        <v>105</v>
      </c>
      <c r="AH499">
        <v>17</v>
      </c>
      <c r="AI499">
        <v>17</v>
      </c>
      <c r="AJ499">
        <v>7</v>
      </c>
      <c r="AK499">
        <v>5</v>
      </c>
      <c r="AL499">
        <v>0</v>
      </c>
      <c r="AM499">
        <v>0</v>
      </c>
      <c r="AN499">
        <v>0</v>
      </c>
      <c r="AO499">
        <v>0</v>
      </c>
      <c r="AP499" t="s">
        <v>106</v>
      </c>
      <c r="AQ499" t="s">
        <v>107</v>
      </c>
      <c r="AR499" t="s">
        <v>108</v>
      </c>
      <c r="AS499" t="s">
        <v>109</v>
      </c>
      <c r="AT499" t="s">
        <v>110</v>
      </c>
      <c r="AU499" t="s">
        <v>111</v>
      </c>
      <c r="AV499" t="s">
        <v>112</v>
      </c>
      <c r="AW499" t="s">
        <v>112</v>
      </c>
      <c r="AX499" t="s">
        <v>111</v>
      </c>
      <c r="AY499">
        <v>0</v>
      </c>
      <c r="AZ499">
        <v>0.5</v>
      </c>
      <c r="BA499">
        <v>4.75</v>
      </c>
      <c r="BC499">
        <v>0</v>
      </c>
      <c r="BD499">
        <v>9.25</v>
      </c>
      <c r="BI499" t="s">
        <v>112</v>
      </c>
      <c r="BJ499" t="s">
        <v>111</v>
      </c>
      <c r="BK499" t="s">
        <v>113</v>
      </c>
      <c r="BL499" t="str">
        <f>"https://www.hvlgroup.com/Products/Specs/"&amp;"H212102L-AGB"</f>
        <v>https://www.hvlgroup.com/Products/Specs/H212102L-AGB</v>
      </c>
      <c r="BM499" t="s">
        <v>1219</v>
      </c>
      <c r="BN499" t="str">
        <f>"https://www.hvlgroup.com/Product/"&amp;"H212102L-AGB"</f>
        <v>https://www.hvlgroup.com/Product/H212102L-AGB</v>
      </c>
      <c r="BO499" t="s">
        <v>104</v>
      </c>
      <c r="BP499" t="s">
        <v>104</v>
      </c>
      <c r="BQ499" t="s">
        <v>232</v>
      </c>
      <c r="BR499" t="s">
        <v>1220</v>
      </c>
      <c r="BS499" t="s">
        <v>1221</v>
      </c>
      <c r="BT499">
        <v>5.5</v>
      </c>
      <c r="BV499" s="1">
        <v>43101</v>
      </c>
      <c r="BW499">
        <v>0</v>
      </c>
      <c r="BX499">
        <v>0</v>
      </c>
      <c r="BY499" t="s">
        <v>104</v>
      </c>
      <c r="BZ499">
        <v>0</v>
      </c>
      <c r="CA499">
        <v>0</v>
      </c>
      <c r="CB499">
        <v>0</v>
      </c>
      <c r="CC499">
        <v>0</v>
      </c>
      <c r="CD499">
        <v>1</v>
      </c>
      <c r="CE499">
        <v>95</v>
      </c>
      <c r="CF499" t="s">
        <v>90</v>
      </c>
      <c r="CI499" t="s">
        <v>111</v>
      </c>
      <c r="CJ499" t="s">
        <v>118</v>
      </c>
      <c r="CK499" t="s">
        <v>111</v>
      </c>
      <c r="CL499" t="s">
        <v>119</v>
      </c>
      <c r="CM499" t="s">
        <v>104</v>
      </c>
    </row>
    <row r="500" spans="1:91" x14ac:dyDescent="0.25">
      <c r="A500" t="s">
        <v>89</v>
      </c>
      <c r="B500" t="s">
        <v>90</v>
      </c>
      <c r="C500" t="s">
        <v>1222</v>
      </c>
      <c r="D500" t="s">
        <v>1216</v>
      </c>
      <c r="E500" s="4">
        <v>806134847494</v>
      </c>
      <c r="F500" t="s">
        <v>968</v>
      </c>
      <c r="G500" s="4">
        <v>150</v>
      </c>
      <c r="H500" s="4">
        <v>300</v>
      </c>
      <c r="I500" t="s">
        <v>548</v>
      </c>
      <c r="J500" t="s">
        <v>1217</v>
      </c>
      <c r="K500" t="s">
        <v>96</v>
      </c>
      <c r="L500" t="s">
        <v>97</v>
      </c>
      <c r="M500" t="s">
        <v>98</v>
      </c>
      <c r="N500" t="s">
        <v>121</v>
      </c>
      <c r="O500" t="s">
        <v>100</v>
      </c>
      <c r="P500" t="s">
        <v>551</v>
      </c>
      <c r="Q500" t="s">
        <v>1218</v>
      </c>
      <c r="R500">
        <v>0</v>
      </c>
      <c r="S500">
        <v>14.5</v>
      </c>
      <c r="T500">
        <v>15</v>
      </c>
      <c r="U500">
        <v>0</v>
      </c>
      <c r="V500">
        <v>0</v>
      </c>
      <c r="W500">
        <v>0</v>
      </c>
      <c r="X500">
        <v>3.75</v>
      </c>
      <c r="Y500">
        <v>3</v>
      </c>
      <c r="Z500">
        <v>2</v>
      </c>
      <c r="AA500">
        <v>40</v>
      </c>
      <c r="AB500" t="s">
        <v>1208</v>
      </c>
      <c r="AD500" t="s">
        <v>1208</v>
      </c>
      <c r="AE500" t="s">
        <v>1208</v>
      </c>
      <c r="AF500" t="s">
        <v>104</v>
      </c>
      <c r="AG500" t="s">
        <v>105</v>
      </c>
      <c r="AH500">
        <v>17</v>
      </c>
      <c r="AI500">
        <v>17</v>
      </c>
      <c r="AJ500">
        <v>7</v>
      </c>
      <c r="AK500">
        <v>5</v>
      </c>
      <c r="AL500">
        <v>0</v>
      </c>
      <c r="AM500">
        <v>0</v>
      </c>
      <c r="AN500">
        <v>0</v>
      </c>
      <c r="AO500">
        <v>0</v>
      </c>
      <c r="AP500" t="s">
        <v>106</v>
      </c>
      <c r="AQ500" t="s">
        <v>107</v>
      </c>
      <c r="AR500" t="s">
        <v>108</v>
      </c>
      <c r="AS500" t="s">
        <v>109</v>
      </c>
      <c r="AT500" t="s">
        <v>110</v>
      </c>
      <c r="AU500" t="s">
        <v>111</v>
      </c>
      <c r="AV500" t="s">
        <v>112</v>
      </c>
      <c r="AW500" t="s">
        <v>112</v>
      </c>
      <c r="AX500" t="s">
        <v>111</v>
      </c>
      <c r="AY500">
        <v>0</v>
      </c>
      <c r="AZ500">
        <v>0.5</v>
      </c>
      <c r="BA500">
        <v>4.75</v>
      </c>
      <c r="BC500">
        <v>0</v>
      </c>
      <c r="BD500">
        <v>9.25</v>
      </c>
      <c r="BI500" t="s">
        <v>112</v>
      </c>
      <c r="BJ500" t="s">
        <v>111</v>
      </c>
      <c r="BK500" t="s">
        <v>122</v>
      </c>
      <c r="BL500" t="str">
        <f>"https://www.hvlgroup.com/Products/Specs/"&amp;"H212102L-OB"</f>
        <v>https://www.hvlgroup.com/Products/Specs/H212102L-OB</v>
      </c>
      <c r="BM500" t="s">
        <v>1219</v>
      </c>
      <c r="BN500" t="str">
        <f>"https://www.hvlgroup.com/Product/"&amp;"H212102L-OB"</f>
        <v>https://www.hvlgroup.com/Product/H212102L-OB</v>
      </c>
      <c r="BO500" t="s">
        <v>104</v>
      </c>
      <c r="BP500" t="s">
        <v>104</v>
      </c>
      <c r="BQ500" t="s">
        <v>232</v>
      </c>
      <c r="BR500" t="s">
        <v>1220</v>
      </c>
      <c r="BS500" t="s">
        <v>1221</v>
      </c>
      <c r="BT500">
        <v>5.5</v>
      </c>
      <c r="BV500" s="1">
        <v>43101</v>
      </c>
      <c r="BW500">
        <v>0</v>
      </c>
      <c r="BX500">
        <v>0</v>
      </c>
      <c r="BY500" t="s">
        <v>104</v>
      </c>
      <c r="BZ500">
        <v>0</v>
      </c>
      <c r="CA500">
        <v>0</v>
      </c>
      <c r="CB500">
        <v>0</v>
      </c>
      <c r="CC500">
        <v>0</v>
      </c>
      <c r="CD500">
        <v>1</v>
      </c>
      <c r="CE500">
        <v>95</v>
      </c>
      <c r="CF500" t="s">
        <v>90</v>
      </c>
      <c r="CI500" t="s">
        <v>111</v>
      </c>
      <c r="CJ500" t="s">
        <v>118</v>
      </c>
      <c r="CK500" t="s">
        <v>111</v>
      </c>
      <c r="CL500" t="s">
        <v>119</v>
      </c>
      <c r="CM500" t="s">
        <v>104</v>
      </c>
    </row>
    <row r="501" spans="1:91" x14ac:dyDescent="0.25">
      <c r="A501" t="s">
        <v>89</v>
      </c>
      <c r="B501" t="s">
        <v>90</v>
      </c>
      <c r="C501" t="s">
        <v>1223</v>
      </c>
      <c r="D501" t="s">
        <v>1216</v>
      </c>
      <c r="E501" s="4">
        <v>806134847500</v>
      </c>
      <c r="F501" t="s">
        <v>968</v>
      </c>
      <c r="G501" s="4">
        <v>150</v>
      </c>
      <c r="H501" s="4">
        <v>300</v>
      </c>
      <c r="I501" t="s">
        <v>548</v>
      </c>
      <c r="J501" t="s">
        <v>1217</v>
      </c>
      <c r="K501" t="s">
        <v>96</v>
      </c>
      <c r="L501" t="s">
        <v>97</v>
      </c>
      <c r="M501" t="s">
        <v>98</v>
      </c>
      <c r="N501" t="s">
        <v>124</v>
      </c>
      <c r="O501" t="s">
        <v>100</v>
      </c>
      <c r="P501" t="s">
        <v>551</v>
      </c>
      <c r="Q501" t="s">
        <v>1218</v>
      </c>
      <c r="R501">
        <v>0</v>
      </c>
      <c r="S501">
        <v>14.5</v>
      </c>
      <c r="T501">
        <v>15</v>
      </c>
      <c r="U501">
        <v>0</v>
      </c>
      <c r="V501">
        <v>0</v>
      </c>
      <c r="W501">
        <v>0</v>
      </c>
      <c r="X501">
        <v>3.75</v>
      </c>
      <c r="Y501">
        <v>3</v>
      </c>
      <c r="Z501">
        <v>2</v>
      </c>
      <c r="AA501">
        <v>40</v>
      </c>
      <c r="AB501" t="s">
        <v>1208</v>
      </c>
      <c r="AD501" t="s">
        <v>1208</v>
      </c>
      <c r="AE501" t="s">
        <v>1208</v>
      </c>
      <c r="AF501" t="s">
        <v>104</v>
      </c>
      <c r="AG501" t="s">
        <v>105</v>
      </c>
      <c r="AH501">
        <v>17</v>
      </c>
      <c r="AI501">
        <v>17</v>
      </c>
      <c r="AJ501">
        <v>7</v>
      </c>
      <c r="AK501">
        <v>5</v>
      </c>
      <c r="AL501">
        <v>0</v>
      </c>
      <c r="AM501">
        <v>0</v>
      </c>
      <c r="AN501">
        <v>0</v>
      </c>
      <c r="AO501">
        <v>0</v>
      </c>
      <c r="AP501" t="s">
        <v>106</v>
      </c>
      <c r="AQ501" t="s">
        <v>107</v>
      </c>
      <c r="AR501" t="s">
        <v>108</v>
      </c>
      <c r="AS501" t="s">
        <v>109</v>
      </c>
      <c r="AT501" t="s">
        <v>110</v>
      </c>
      <c r="AU501" t="s">
        <v>111</v>
      </c>
      <c r="AV501" t="s">
        <v>112</v>
      </c>
      <c r="AW501" t="s">
        <v>112</v>
      </c>
      <c r="AX501" t="s">
        <v>111</v>
      </c>
      <c r="AY501">
        <v>0</v>
      </c>
      <c r="AZ501">
        <v>0.5</v>
      </c>
      <c r="BA501">
        <v>4.75</v>
      </c>
      <c r="BC501">
        <v>0</v>
      </c>
      <c r="BD501">
        <v>9.25</v>
      </c>
      <c r="BI501" t="s">
        <v>112</v>
      </c>
      <c r="BJ501" t="s">
        <v>111</v>
      </c>
      <c r="BK501" t="s">
        <v>125</v>
      </c>
      <c r="BL501" t="str">
        <f>"https://www.hvlgroup.com/Products/Specs/"&amp;"H212102L-PN"</f>
        <v>https://www.hvlgroup.com/Products/Specs/H212102L-PN</v>
      </c>
      <c r="BM501" t="s">
        <v>1219</v>
      </c>
      <c r="BN501" t="str">
        <f>"https://www.hvlgroup.com/Product/"&amp;"H212102L-PN"</f>
        <v>https://www.hvlgroup.com/Product/H212102L-PN</v>
      </c>
      <c r="BO501" t="s">
        <v>104</v>
      </c>
      <c r="BP501" t="s">
        <v>104</v>
      </c>
      <c r="BQ501" t="s">
        <v>232</v>
      </c>
      <c r="BR501" t="s">
        <v>1220</v>
      </c>
      <c r="BS501" t="s">
        <v>1221</v>
      </c>
      <c r="BT501">
        <v>5.5</v>
      </c>
      <c r="BV501" s="1">
        <v>43101</v>
      </c>
      <c r="BW501">
        <v>0</v>
      </c>
      <c r="BX501">
        <v>0</v>
      </c>
      <c r="BY501" t="s">
        <v>104</v>
      </c>
      <c r="BZ501">
        <v>0</v>
      </c>
      <c r="CA501">
        <v>0</v>
      </c>
      <c r="CB501">
        <v>0</v>
      </c>
      <c r="CC501">
        <v>0</v>
      </c>
      <c r="CD501">
        <v>1</v>
      </c>
      <c r="CE501">
        <v>95</v>
      </c>
      <c r="CF501" t="s">
        <v>90</v>
      </c>
      <c r="CI501" t="s">
        <v>111</v>
      </c>
      <c r="CJ501" t="s">
        <v>118</v>
      </c>
      <c r="CK501" t="s">
        <v>111</v>
      </c>
      <c r="CL501" t="s">
        <v>119</v>
      </c>
      <c r="CM501" t="s">
        <v>104</v>
      </c>
    </row>
    <row r="502" spans="1:91" x14ac:dyDescent="0.25">
      <c r="A502" t="s">
        <v>89</v>
      </c>
      <c r="B502" t="s">
        <v>90</v>
      </c>
      <c r="C502" t="s">
        <v>1224</v>
      </c>
      <c r="D502" t="s">
        <v>1225</v>
      </c>
      <c r="E502" s="4">
        <v>806134847517</v>
      </c>
      <c r="F502" t="s">
        <v>976</v>
      </c>
      <c r="G502" s="4">
        <v>115</v>
      </c>
      <c r="H502" s="4">
        <v>230</v>
      </c>
      <c r="I502" t="s">
        <v>548</v>
      </c>
      <c r="J502" t="s">
        <v>1217</v>
      </c>
      <c r="K502" t="s">
        <v>96</v>
      </c>
      <c r="L502" t="s">
        <v>97</v>
      </c>
      <c r="M502" t="s">
        <v>98</v>
      </c>
      <c r="N502" t="s">
        <v>99</v>
      </c>
      <c r="O502" t="s">
        <v>100</v>
      </c>
      <c r="P502" t="s">
        <v>551</v>
      </c>
      <c r="Q502" t="s">
        <v>1218</v>
      </c>
      <c r="R502">
        <v>0</v>
      </c>
      <c r="S502">
        <v>10.25</v>
      </c>
      <c r="T502">
        <v>13.75</v>
      </c>
      <c r="U502">
        <v>0</v>
      </c>
      <c r="V502">
        <v>0</v>
      </c>
      <c r="W502">
        <v>0</v>
      </c>
      <c r="X502">
        <v>3.75</v>
      </c>
      <c r="Y502">
        <v>2</v>
      </c>
      <c r="Z502">
        <v>2</v>
      </c>
      <c r="AA502">
        <v>40</v>
      </c>
      <c r="AB502" t="s">
        <v>1208</v>
      </c>
      <c r="AD502" t="s">
        <v>1208</v>
      </c>
      <c r="AE502" t="s">
        <v>1208</v>
      </c>
      <c r="AF502" t="s">
        <v>104</v>
      </c>
      <c r="AG502" t="s">
        <v>105</v>
      </c>
      <c r="AH502">
        <v>16</v>
      </c>
      <c r="AI502">
        <v>13</v>
      </c>
      <c r="AJ502">
        <v>8</v>
      </c>
      <c r="AK502">
        <v>4</v>
      </c>
      <c r="AL502">
        <v>0</v>
      </c>
      <c r="AM502">
        <v>0</v>
      </c>
      <c r="AN502">
        <v>0</v>
      </c>
      <c r="AO502">
        <v>0</v>
      </c>
      <c r="AP502" t="s">
        <v>106</v>
      </c>
      <c r="AQ502" t="s">
        <v>107</v>
      </c>
      <c r="AR502" t="s">
        <v>108</v>
      </c>
      <c r="AS502" t="s">
        <v>109</v>
      </c>
      <c r="AT502" t="s">
        <v>110</v>
      </c>
      <c r="AU502" t="s">
        <v>111</v>
      </c>
      <c r="AV502" t="s">
        <v>112</v>
      </c>
      <c r="AW502" t="s">
        <v>112</v>
      </c>
      <c r="AX502" t="s">
        <v>111</v>
      </c>
      <c r="AY502">
        <v>0</v>
      </c>
      <c r="AZ502">
        <v>0.5</v>
      </c>
      <c r="BA502">
        <v>4.75</v>
      </c>
      <c r="BC502">
        <v>0</v>
      </c>
      <c r="BD502">
        <v>8</v>
      </c>
      <c r="BI502" t="s">
        <v>112</v>
      </c>
      <c r="BJ502" t="s">
        <v>111</v>
      </c>
      <c r="BK502" t="s">
        <v>113</v>
      </c>
      <c r="BL502" t="str">
        <f>"https://www.hvlgroup.com/Products/Specs/"&amp;"H212102S-AGB"</f>
        <v>https://www.hvlgroup.com/Products/Specs/H212102S-AGB</v>
      </c>
      <c r="BM502" t="s">
        <v>1219</v>
      </c>
      <c r="BN502" t="str">
        <f>"https://www.hvlgroup.com/Product/"&amp;"H212102S-AGB"</f>
        <v>https://www.hvlgroup.com/Product/H212102S-AGB</v>
      </c>
      <c r="BO502" t="s">
        <v>104</v>
      </c>
      <c r="BP502" t="s">
        <v>104</v>
      </c>
      <c r="BQ502" t="s">
        <v>232</v>
      </c>
      <c r="BR502" t="s">
        <v>1226</v>
      </c>
      <c r="BS502" t="s">
        <v>1221</v>
      </c>
      <c r="BT502">
        <v>5.25</v>
      </c>
      <c r="BV502" s="1">
        <v>43101</v>
      </c>
      <c r="BW502">
        <v>0</v>
      </c>
      <c r="BX502">
        <v>0</v>
      </c>
      <c r="BY502" t="s">
        <v>104</v>
      </c>
      <c r="BZ502">
        <v>0</v>
      </c>
      <c r="CA502">
        <v>0</v>
      </c>
      <c r="CB502">
        <v>0</v>
      </c>
      <c r="CC502">
        <v>0</v>
      </c>
      <c r="CD502">
        <v>1</v>
      </c>
      <c r="CE502">
        <v>95</v>
      </c>
      <c r="CF502" t="s">
        <v>90</v>
      </c>
      <c r="CI502" t="s">
        <v>111</v>
      </c>
      <c r="CJ502" t="s">
        <v>118</v>
      </c>
      <c r="CK502" t="s">
        <v>111</v>
      </c>
      <c r="CL502" t="s">
        <v>119</v>
      </c>
      <c r="CM502" t="s">
        <v>104</v>
      </c>
    </row>
    <row r="503" spans="1:91" x14ac:dyDescent="0.25">
      <c r="A503" t="s">
        <v>89</v>
      </c>
      <c r="B503" t="s">
        <v>90</v>
      </c>
      <c r="C503" t="s">
        <v>1227</v>
      </c>
      <c r="D503" t="s">
        <v>1225</v>
      </c>
      <c r="E503" s="4">
        <v>806134847524</v>
      </c>
      <c r="F503" t="s">
        <v>976</v>
      </c>
      <c r="G503" s="4">
        <v>115</v>
      </c>
      <c r="H503" s="4">
        <v>230</v>
      </c>
      <c r="I503" t="s">
        <v>548</v>
      </c>
      <c r="J503" t="s">
        <v>1217</v>
      </c>
      <c r="K503" t="s">
        <v>96</v>
      </c>
      <c r="L503" t="s">
        <v>97</v>
      </c>
      <c r="M503" t="s">
        <v>98</v>
      </c>
      <c r="N503" t="s">
        <v>121</v>
      </c>
      <c r="O503" t="s">
        <v>100</v>
      </c>
      <c r="P503" t="s">
        <v>551</v>
      </c>
      <c r="Q503" t="s">
        <v>1218</v>
      </c>
      <c r="R503">
        <v>0</v>
      </c>
      <c r="S503">
        <v>10.25</v>
      </c>
      <c r="T503">
        <v>13.75</v>
      </c>
      <c r="U503">
        <v>0</v>
      </c>
      <c r="V503">
        <v>0</v>
      </c>
      <c r="W503">
        <v>0</v>
      </c>
      <c r="X503">
        <v>3.75</v>
      </c>
      <c r="Y503">
        <v>2</v>
      </c>
      <c r="Z503">
        <v>2</v>
      </c>
      <c r="AA503">
        <v>40</v>
      </c>
      <c r="AB503" t="s">
        <v>1208</v>
      </c>
      <c r="AD503" t="s">
        <v>1208</v>
      </c>
      <c r="AE503" t="s">
        <v>1208</v>
      </c>
      <c r="AF503" t="s">
        <v>104</v>
      </c>
      <c r="AG503" t="s">
        <v>105</v>
      </c>
      <c r="AH503">
        <v>16</v>
      </c>
      <c r="AI503">
        <v>13</v>
      </c>
      <c r="AJ503">
        <v>8</v>
      </c>
      <c r="AK503">
        <v>4</v>
      </c>
      <c r="AL503">
        <v>0</v>
      </c>
      <c r="AM503">
        <v>0</v>
      </c>
      <c r="AN503">
        <v>0</v>
      </c>
      <c r="AO503">
        <v>0</v>
      </c>
      <c r="AP503" t="s">
        <v>106</v>
      </c>
      <c r="AQ503" t="s">
        <v>107</v>
      </c>
      <c r="AR503" t="s">
        <v>108</v>
      </c>
      <c r="AS503" t="s">
        <v>109</v>
      </c>
      <c r="AT503" t="s">
        <v>110</v>
      </c>
      <c r="AU503" t="s">
        <v>111</v>
      </c>
      <c r="AV503" t="s">
        <v>112</v>
      </c>
      <c r="AW503" t="s">
        <v>112</v>
      </c>
      <c r="AX503" t="s">
        <v>111</v>
      </c>
      <c r="AY503">
        <v>0</v>
      </c>
      <c r="AZ503">
        <v>0.5</v>
      </c>
      <c r="BA503">
        <v>4.75</v>
      </c>
      <c r="BC503">
        <v>0</v>
      </c>
      <c r="BD503">
        <v>8</v>
      </c>
      <c r="BI503" t="s">
        <v>112</v>
      </c>
      <c r="BJ503" t="s">
        <v>111</v>
      </c>
      <c r="BK503" t="s">
        <v>122</v>
      </c>
      <c r="BL503" t="str">
        <f>"https://www.hvlgroup.com/Products/Specs/"&amp;"H212102S-OB"</f>
        <v>https://www.hvlgroup.com/Products/Specs/H212102S-OB</v>
      </c>
      <c r="BM503" t="s">
        <v>1219</v>
      </c>
      <c r="BN503" t="str">
        <f>"https://www.hvlgroup.com/Product/"&amp;"H212102S-OB"</f>
        <v>https://www.hvlgroup.com/Product/H212102S-OB</v>
      </c>
      <c r="BO503" t="s">
        <v>104</v>
      </c>
      <c r="BP503" t="s">
        <v>104</v>
      </c>
      <c r="BQ503" t="s">
        <v>232</v>
      </c>
      <c r="BR503" t="s">
        <v>1226</v>
      </c>
      <c r="BS503" t="s">
        <v>1221</v>
      </c>
      <c r="BT503">
        <v>5.25</v>
      </c>
      <c r="BV503" s="1">
        <v>43101</v>
      </c>
      <c r="BW503">
        <v>0</v>
      </c>
      <c r="BX503">
        <v>0</v>
      </c>
      <c r="BY503" t="s">
        <v>104</v>
      </c>
      <c r="BZ503">
        <v>0</v>
      </c>
      <c r="CA503">
        <v>0</v>
      </c>
      <c r="CB503">
        <v>0</v>
      </c>
      <c r="CC503">
        <v>0</v>
      </c>
      <c r="CD503">
        <v>1</v>
      </c>
      <c r="CE503">
        <v>95</v>
      </c>
      <c r="CF503" t="s">
        <v>90</v>
      </c>
      <c r="CI503" t="s">
        <v>111</v>
      </c>
      <c r="CJ503" t="s">
        <v>118</v>
      </c>
      <c r="CK503" t="s">
        <v>111</v>
      </c>
      <c r="CL503" t="s">
        <v>119</v>
      </c>
      <c r="CM503" t="s">
        <v>104</v>
      </c>
    </row>
    <row r="504" spans="1:91" x14ac:dyDescent="0.25">
      <c r="A504" t="s">
        <v>89</v>
      </c>
      <c r="B504" t="s">
        <v>90</v>
      </c>
      <c r="C504" t="s">
        <v>1228</v>
      </c>
      <c r="D504" t="s">
        <v>1225</v>
      </c>
      <c r="E504" s="4">
        <v>806134847531</v>
      </c>
      <c r="F504" t="s">
        <v>976</v>
      </c>
      <c r="G504" s="4">
        <v>115</v>
      </c>
      <c r="H504" s="4">
        <v>230</v>
      </c>
      <c r="I504" t="s">
        <v>548</v>
      </c>
      <c r="J504" t="s">
        <v>1217</v>
      </c>
      <c r="K504" t="s">
        <v>96</v>
      </c>
      <c r="L504" t="s">
        <v>97</v>
      </c>
      <c r="M504" t="s">
        <v>98</v>
      </c>
      <c r="N504" t="s">
        <v>124</v>
      </c>
      <c r="O504" t="s">
        <v>100</v>
      </c>
      <c r="P504" t="s">
        <v>551</v>
      </c>
      <c r="Q504" t="s">
        <v>1218</v>
      </c>
      <c r="R504">
        <v>0</v>
      </c>
      <c r="S504">
        <v>10.25</v>
      </c>
      <c r="T504">
        <v>13.75</v>
      </c>
      <c r="U504">
        <v>0</v>
      </c>
      <c r="V504">
        <v>0</v>
      </c>
      <c r="W504">
        <v>0</v>
      </c>
      <c r="X504">
        <v>3.75</v>
      </c>
      <c r="Y504">
        <v>2</v>
      </c>
      <c r="Z504">
        <v>2</v>
      </c>
      <c r="AA504">
        <v>40</v>
      </c>
      <c r="AB504" t="s">
        <v>1208</v>
      </c>
      <c r="AD504" t="s">
        <v>1208</v>
      </c>
      <c r="AE504" t="s">
        <v>1208</v>
      </c>
      <c r="AF504" t="s">
        <v>104</v>
      </c>
      <c r="AG504" t="s">
        <v>105</v>
      </c>
      <c r="AH504">
        <v>16</v>
      </c>
      <c r="AI504">
        <v>13</v>
      </c>
      <c r="AJ504">
        <v>8</v>
      </c>
      <c r="AK504">
        <v>4</v>
      </c>
      <c r="AL504">
        <v>0</v>
      </c>
      <c r="AM504">
        <v>0</v>
      </c>
      <c r="AN504">
        <v>0</v>
      </c>
      <c r="AO504">
        <v>0</v>
      </c>
      <c r="AP504" t="s">
        <v>106</v>
      </c>
      <c r="AQ504" t="s">
        <v>107</v>
      </c>
      <c r="AR504" t="s">
        <v>108</v>
      </c>
      <c r="AS504" t="s">
        <v>109</v>
      </c>
      <c r="AT504" t="s">
        <v>110</v>
      </c>
      <c r="AU504" t="s">
        <v>111</v>
      </c>
      <c r="AV504" t="s">
        <v>112</v>
      </c>
      <c r="AW504" t="s">
        <v>112</v>
      </c>
      <c r="AX504" t="s">
        <v>111</v>
      </c>
      <c r="AY504">
        <v>0</v>
      </c>
      <c r="AZ504">
        <v>0.5</v>
      </c>
      <c r="BA504">
        <v>4.75</v>
      </c>
      <c r="BC504">
        <v>0</v>
      </c>
      <c r="BD504">
        <v>7</v>
      </c>
      <c r="BI504" t="s">
        <v>112</v>
      </c>
      <c r="BJ504" t="s">
        <v>111</v>
      </c>
      <c r="BK504" t="s">
        <v>125</v>
      </c>
      <c r="BL504" t="str">
        <f>"https://www.hvlgroup.com/Products/Specs/"&amp;"H212102S-PN"</f>
        <v>https://www.hvlgroup.com/Products/Specs/H212102S-PN</v>
      </c>
      <c r="BM504" t="s">
        <v>1219</v>
      </c>
      <c r="BN504" t="str">
        <f>"https://www.hvlgroup.com/Product/"&amp;"H212102S-PN"</f>
        <v>https://www.hvlgroup.com/Product/H212102S-PN</v>
      </c>
      <c r="BO504" t="s">
        <v>104</v>
      </c>
      <c r="BP504" t="s">
        <v>104</v>
      </c>
      <c r="BQ504" t="s">
        <v>232</v>
      </c>
      <c r="BR504" t="s">
        <v>1226</v>
      </c>
      <c r="BS504" t="s">
        <v>1221</v>
      </c>
      <c r="BT504">
        <v>5.25</v>
      </c>
      <c r="BV504" s="1">
        <v>43101</v>
      </c>
      <c r="BW504">
        <v>0</v>
      </c>
      <c r="BX504">
        <v>0</v>
      </c>
      <c r="BY504" t="s">
        <v>104</v>
      </c>
      <c r="BZ504">
        <v>0</v>
      </c>
      <c r="CA504">
        <v>0</v>
      </c>
      <c r="CB504">
        <v>0</v>
      </c>
      <c r="CC504">
        <v>0</v>
      </c>
      <c r="CD504">
        <v>1</v>
      </c>
      <c r="CE504">
        <v>95</v>
      </c>
      <c r="CF504" t="s">
        <v>90</v>
      </c>
      <c r="CI504" t="s">
        <v>111</v>
      </c>
      <c r="CJ504" t="s">
        <v>118</v>
      </c>
      <c r="CK504" t="s">
        <v>111</v>
      </c>
      <c r="CL504" t="s">
        <v>119</v>
      </c>
      <c r="CM504" t="s">
        <v>104</v>
      </c>
    </row>
    <row r="505" spans="1:91" x14ac:dyDescent="0.25">
      <c r="A505" t="s">
        <v>89</v>
      </c>
      <c r="B505" t="s">
        <v>90</v>
      </c>
      <c r="C505" t="s">
        <v>1229</v>
      </c>
      <c r="D505" t="s">
        <v>1230</v>
      </c>
      <c r="E505" s="4">
        <v>806134847548</v>
      </c>
      <c r="F505" t="s">
        <v>1127</v>
      </c>
      <c r="G505" s="4">
        <v>110</v>
      </c>
      <c r="H505" s="4">
        <v>220</v>
      </c>
      <c r="I505" t="s">
        <v>1070</v>
      </c>
      <c r="J505" t="s">
        <v>1231</v>
      </c>
      <c r="K505" t="s">
        <v>96</v>
      </c>
      <c r="L505" t="s">
        <v>97</v>
      </c>
      <c r="M505" t="s">
        <v>98</v>
      </c>
      <c r="N505" t="s">
        <v>99</v>
      </c>
      <c r="O505" t="s">
        <v>100</v>
      </c>
      <c r="P505" t="s">
        <v>1053</v>
      </c>
      <c r="Q505" t="s">
        <v>102</v>
      </c>
      <c r="R505">
        <v>0</v>
      </c>
      <c r="S505">
        <v>0</v>
      </c>
      <c r="T505">
        <v>12</v>
      </c>
      <c r="U505">
        <v>0</v>
      </c>
      <c r="V505">
        <v>0</v>
      </c>
      <c r="W505">
        <v>7.25</v>
      </c>
      <c r="X505">
        <v>0</v>
      </c>
      <c r="Y505">
        <v>5</v>
      </c>
      <c r="Z505">
        <v>1</v>
      </c>
      <c r="AA505">
        <v>60</v>
      </c>
      <c r="AB505" t="s">
        <v>103</v>
      </c>
      <c r="AD505" t="s">
        <v>103</v>
      </c>
      <c r="AE505" t="s">
        <v>103</v>
      </c>
      <c r="AF505" t="s">
        <v>104</v>
      </c>
      <c r="AG505" t="s">
        <v>105</v>
      </c>
      <c r="AH505">
        <v>17</v>
      </c>
      <c r="AI505">
        <v>11</v>
      </c>
      <c r="AJ505">
        <v>12</v>
      </c>
      <c r="AK505">
        <v>5</v>
      </c>
      <c r="AL505">
        <v>0</v>
      </c>
      <c r="AM505">
        <v>0</v>
      </c>
      <c r="AN505">
        <v>0</v>
      </c>
      <c r="AO505">
        <v>0</v>
      </c>
      <c r="AP505" t="s">
        <v>106</v>
      </c>
      <c r="AQ505" t="s">
        <v>107</v>
      </c>
      <c r="AR505" t="s">
        <v>108</v>
      </c>
      <c r="AS505" t="s">
        <v>109</v>
      </c>
      <c r="AT505" t="s">
        <v>110</v>
      </c>
      <c r="AU505" t="s">
        <v>104</v>
      </c>
      <c r="AX505" t="s">
        <v>104</v>
      </c>
      <c r="AY505">
        <v>0</v>
      </c>
      <c r="AZ505">
        <v>1.125</v>
      </c>
      <c r="BA505">
        <v>7.5</v>
      </c>
      <c r="BC505">
        <v>0</v>
      </c>
      <c r="BD505">
        <v>9</v>
      </c>
      <c r="BI505" t="s">
        <v>112</v>
      </c>
      <c r="BJ505" t="s">
        <v>111</v>
      </c>
      <c r="BK505" t="s">
        <v>113</v>
      </c>
      <c r="BL505" t="str">
        <f>"https://www.hvlgroup.com/Products/Specs/"&amp;"H214601L-AGB"</f>
        <v>https://www.hvlgroup.com/Products/Specs/H214601L-AGB</v>
      </c>
      <c r="BM505" t="s">
        <v>1232</v>
      </c>
      <c r="BN505" t="str">
        <f>"https://www.hvlgroup.com/Product/"&amp;"H214601L-AGB"</f>
        <v>https://www.hvlgroup.com/Product/H214601L-AGB</v>
      </c>
      <c r="BO505" t="s">
        <v>104</v>
      </c>
      <c r="BP505" t="s">
        <v>104</v>
      </c>
      <c r="BQ505" t="s">
        <v>310</v>
      </c>
      <c r="BR505" t="s">
        <v>116</v>
      </c>
      <c r="BS505" t="s">
        <v>1233</v>
      </c>
      <c r="BT505">
        <v>8.5</v>
      </c>
      <c r="BV505" s="1">
        <v>43101</v>
      </c>
      <c r="BW505">
        <v>0</v>
      </c>
      <c r="BX505">
        <v>0</v>
      </c>
      <c r="BY505" t="s">
        <v>104</v>
      </c>
      <c r="BZ505">
        <v>0</v>
      </c>
      <c r="CA505">
        <v>0</v>
      </c>
      <c r="CB505">
        <v>0</v>
      </c>
      <c r="CC505">
        <v>0</v>
      </c>
      <c r="CD505">
        <v>1</v>
      </c>
      <c r="CE505">
        <v>141</v>
      </c>
      <c r="CF505" t="s">
        <v>90</v>
      </c>
      <c r="CI505" t="s">
        <v>111</v>
      </c>
      <c r="CJ505" t="s">
        <v>118</v>
      </c>
      <c r="CK505" t="s">
        <v>111</v>
      </c>
      <c r="CL505" t="s">
        <v>119</v>
      </c>
      <c r="CM505" t="s">
        <v>104</v>
      </c>
    </row>
    <row r="506" spans="1:91" x14ac:dyDescent="0.25">
      <c r="A506" t="s">
        <v>89</v>
      </c>
      <c r="B506" t="s">
        <v>90</v>
      </c>
      <c r="C506" t="s">
        <v>1234</v>
      </c>
      <c r="D506" t="s">
        <v>1230</v>
      </c>
      <c r="E506" s="4">
        <v>806134847555</v>
      </c>
      <c r="F506" t="s">
        <v>1127</v>
      </c>
      <c r="G506" s="4">
        <v>110</v>
      </c>
      <c r="H506" s="4">
        <v>220</v>
      </c>
      <c r="I506" t="s">
        <v>1070</v>
      </c>
      <c r="J506" t="s">
        <v>1231</v>
      </c>
      <c r="K506" t="s">
        <v>96</v>
      </c>
      <c r="L506" t="s">
        <v>97</v>
      </c>
      <c r="M506" t="s">
        <v>98</v>
      </c>
      <c r="N506" t="s">
        <v>121</v>
      </c>
      <c r="O506" t="s">
        <v>100</v>
      </c>
      <c r="P506" t="s">
        <v>1053</v>
      </c>
      <c r="Q506" t="s">
        <v>102</v>
      </c>
      <c r="R506">
        <v>0</v>
      </c>
      <c r="S506">
        <v>0</v>
      </c>
      <c r="T506">
        <v>12</v>
      </c>
      <c r="U506">
        <v>0</v>
      </c>
      <c r="V506">
        <v>0</v>
      </c>
      <c r="W506">
        <v>7.25</v>
      </c>
      <c r="X506">
        <v>0</v>
      </c>
      <c r="Y506">
        <v>5</v>
      </c>
      <c r="Z506">
        <v>1</v>
      </c>
      <c r="AA506">
        <v>60</v>
      </c>
      <c r="AB506" t="s">
        <v>103</v>
      </c>
      <c r="AD506" t="s">
        <v>103</v>
      </c>
      <c r="AE506" t="s">
        <v>103</v>
      </c>
      <c r="AF506" t="s">
        <v>104</v>
      </c>
      <c r="AG506" t="s">
        <v>105</v>
      </c>
      <c r="AH506">
        <v>17</v>
      </c>
      <c r="AI506">
        <v>11</v>
      </c>
      <c r="AJ506">
        <v>12</v>
      </c>
      <c r="AK506">
        <v>5</v>
      </c>
      <c r="AL506">
        <v>0</v>
      </c>
      <c r="AM506">
        <v>0</v>
      </c>
      <c r="AN506">
        <v>0</v>
      </c>
      <c r="AO506">
        <v>0</v>
      </c>
      <c r="AP506" t="s">
        <v>106</v>
      </c>
      <c r="AQ506" t="s">
        <v>107</v>
      </c>
      <c r="AR506" t="s">
        <v>108</v>
      </c>
      <c r="AS506" t="s">
        <v>109</v>
      </c>
      <c r="AT506" t="s">
        <v>110</v>
      </c>
      <c r="AU506" t="s">
        <v>104</v>
      </c>
      <c r="AX506" t="s">
        <v>104</v>
      </c>
      <c r="AY506">
        <v>0</v>
      </c>
      <c r="AZ506">
        <v>1.125</v>
      </c>
      <c r="BA506">
        <v>7.5</v>
      </c>
      <c r="BC506">
        <v>0</v>
      </c>
      <c r="BD506">
        <v>9</v>
      </c>
      <c r="BI506" t="s">
        <v>112</v>
      </c>
      <c r="BJ506" t="s">
        <v>111</v>
      </c>
      <c r="BK506" t="s">
        <v>122</v>
      </c>
      <c r="BL506" t="str">
        <f>"https://www.hvlgroup.com/Products/Specs/"&amp;"H214601L-OB"</f>
        <v>https://www.hvlgroup.com/Products/Specs/H214601L-OB</v>
      </c>
      <c r="BM506" t="s">
        <v>1232</v>
      </c>
      <c r="BN506" t="str">
        <f>"https://www.hvlgroup.com/Product/"&amp;"H214601L-OB"</f>
        <v>https://www.hvlgroup.com/Product/H214601L-OB</v>
      </c>
      <c r="BO506" t="s">
        <v>104</v>
      </c>
      <c r="BP506" t="s">
        <v>104</v>
      </c>
      <c r="BQ506" t="s">
        <v>310</v>
      </c>
      <c r="BR506" t="s">
        <v>116</v>
      </c>
      <c r="BS506" t="s">
        <v>1233</v>
      </c>
      <c r="BT506">
        <v>8.5</v>
      </c>
      <c r="BV506" s="1">
        <v>43101</v>
      </c>
      <c r="BW506">
        <v>0</v>
      </c>
      <c r="BX506">
        <v>0</v>
      </c>
      <c r="BY506" t="s">
        <v>104</v>
      </c>
      <c r="BZ506">
        <v>0</v>
      </c>
      <c r="CA506">
        <v>0</v>
      </c>
      <c r="CB506">
        <v>0</v>
      </c>
      <c r="CC506">
        <v>0</v>
      </c>
      <c r="CD506">
        <v>1</v>
      </c>
      <c r="CE506">
        <v>141</v>
      </c>
      <c r="CF506" t="s">
        <v>90</v>
      </c>
      <c r="CI506" t="s">
        <v>111</v>
      </c>
      <c r="CJ506" t="s">
        <v>118</v>
      </c>
      <c r="CK506" t="s">
        <v>111</v>
      </c>
      <c r="CL506" t="s">
        <v>119</v>
      </c>
      <c r="CM506" t="s">
        <v>104</v>
      </c>
    </row>
    <row r="507" spans="1:91" x14ac:dyDescent="0.25">
      <c r="A507" t="s">
        <v>89</v>
      </c>
      <c r="B507" t="s">
        <v>90</v>
      </c>
      <c r="C507" t="s">
        <v>1235</v>
      </c>
      <c r="D507" t="s">
        <v>1230</v>
      </c>
      <c r="E507" s="4">
        <v>806134847562</v>
      </c>
      <c r="F507" t="s">
        <v>1127</v>
      </c>
      <c r="G507" s="4">
        <v>110</v>
      </c>
      <c r="H507" s="4">
        <v>220</v>
      </c>
      <c r="I507" t="s">
        <v>1070</v>
      </c>
      <c r="J507" t="s">
        <v>1231</v>
      </c>
      <c r="K507" t="s">
        <v>96</v>
      </c>
      <c r="L507" t="s">
        <v>97</v>
      </c>
      <c r="M507" t="s">
        <v>98</v>
      </c>
      <c r="N507" t="s">
        <v>124</v>
      </c>
      <c r="O507" t="s">
        <v>100</v>
      </c>
      <c r="P507" t="s">
        <v>1053</v>
      </c>
      <c r="Q507" t="s">
        <v>102</v>
      </c>
      <c r="R507">
        <v>0</v>
      </c>
      <c r="S507">
        <v>0</v>
      </c>
      <c r="T507">
        <v>12</v>
      </c>
      <c r="U507">
        <v>0</v>
      </c>
      <c r="V507">
        <v>0</v>
      </c>
      <c r="W507">
        <v>7.25</v>
      </c>
      <c r="X507">
        <v>0</v>
      </c>
      <c r="Y507">
        <v>5</v>
      </c>
      <c r="Z507">
        <v>1</v>
      </c>
      <c r="AA507">
        <v>60</v>
      </c>
      <c r="AB507" t="s">
        <v>103</v>
      </c>
      <c r="AD507" t="s">
        <v>103</v>
      </c>
      <c r="AE507" t="s">
        <v>103</v>
      </c>
      <c r="AF507" t="s">
        <v>104</v>
      </c>
      <c r="AG507" t="s">
        <v>105</v>
      </c>
      <c r="AH507">
        <v>17</v>
      </c>
      <c r="AI507">
        <v>11</v>
      </c>
      <c r="AJ507">
        <v>12</v>
      </c>
      <c r="AK507">
        <v>5</v>
      </c>
      <c r="AL507">
        <v>0</v>
      </c>
      <c r="AM507">
        <v>0</v>
      </c>
      <c r="AN507">
        <v>0</v>
      </c>
      <c r="AO507">
        <v>0</v>
      </c>
      <c r="AP507" t="s">
        <v>106</v>
      </c>
      <c r="AQ507" t="s">
        <v>107</v>
      </c>
      <c r="AR507" t="s">
        <v>108</v>
      </c>
      <c r="AS507" t="s">
        <v>109</v>
      </c>
      <c r="AT507" t="s">
        <v>110</v>
      </c>
      <c r="AU507" t="s">
        <v>104</v>
      </c>
      <c r="AX507" t="s">
        <v>104</v>
      </c>
      <c r="AY507">
        <v>0</v>
      </c>
      <c r="AZ507">
        <v>1.125</v>
      </c>
      <c r="BA507">
        <v>7.5</v>
      </c>
      <c r="BC507">
        <v>0</v>
      </c>
      <c r="BD507">
        <v>9</v>
      </c>
      <c r="BI507" t="s">
        <v>112</v>
      </c>
      <c r="BJ507" t="s">
        <v>111</v>
      </c>
      <c r="BK507" t="s">
        <v>125</v>
      </c>
      <c r="BL507" t="str">
        <f>"https://www.hvlgroup.com/Products/Specs/"&amp;"H214601L-PN"</f>
        <v>https://www.hvlgroup.com/Products/Specs/H214601L-PN</v>
      </c>
      <c r="BM507" t="s">
        <v>1232</v>
      </c>
      <c r="BN507" t="str">
        <f>"https://www.hvlgroup.com/Product/"&amp;"H214601L-PN"</f>
        <v>https://www.hvlgroup.com/Product/H214601L-PN</v>
      </c>
      <c r="BO507" t="s">
        <v>104</v>
      </c>
      <c r="BP507" t="s">
        <v>104</v>
      </c>
      <c r="BQ507" t="s">
        <v>310</v>
      </c>
      <c r="BR507" t="s">
        <v>116</v>
      </c>
      <c r="BS507" t="s">
        <v>1233</v>
      </c>
      <c r="BT507">
        <v>8.5</v>
      </c>
      <c r="BV507" s="1">
        <v>43101</v>
      </c>
      <c r="BW507">
        <v>0</v>
      </c>
      <c r="BX507">
        <v>0</v>
      </c>
      <c r="BY507" t="s">
        <v>104</v>
      </c>
      <c r="BZ507">
        <v>0</v>
      </c>
      <c r="CA507">
        <v>0</v>
      </c>
      <c r="CB507">
        <v>0</v>
      </c>
      <c r="CC507">
        <v>0</v>
      </c>
      <c r="CD507">
        <v>1</v>
      </c>
      <c r="CE507">
        <v>141</v>
      </c>
      <c r="CF507" t="s">
        <v>90</v>
      </c>
      <c r="CI507" t="s">
        <v>111</v>
      </c>
      <c r="CJ507" t="s">
        <v>118</v>
      </c>
      <c r="CK507" t="s">
        <v>111</v>
      </c>
      <c r="CL507" t="s">
        <v>119</v>
      </c>
      <c r="CM507" t="s">
        <v>104</v>
      </c>
    </row>
    <row r="508" spans="1:91" x14ac:dyDescent="0.25">
      <c r="A508" t="s">
        <v>89</v>
      </c>
      <c r="B508" t="s">
        <v>90</v>
      </c>
      <c r="C508" t="s">
        <v>1236</v>
      </c>
      <c r="D508" t="s">
        <v>1237</v>
      </c>
      <c r="E508" s="4">
        <v>806134847579</v>
      </c>
      <c r="F508" t="s">
        <v>1149</v>
      </c>
      <c r="G508" s="4">
        <v>87</v>
      </c>
      <c r="I508" t="s">
        <v>1070</v>
      </c>
      <c r="J508" t="s">
        <v>1231</v>
      </c>
      <c r="K508" t="s">
        <v>96</v>
      </c>
      <c r="L508" t="s">
        <v>97</v>
      </c>
      <c r="M508" t="s">
        <v>98</v>
      </c>
      <c r="N508" t="s">
        <v>99</v>
      </c>
      <c r="O508" t="s">
        <v>100</v>
      </c>
      <c r="P508" t="s">
        <v>1053</v>
      </c>
      <c r="Q508" t="s">
        <v>102</v>
      </c>
      <c r="R508">
        <v>0</v>
      </c>
      <c r="S508">
        <v>0</v>
      </c>
      <c r="T508">
        <v>9.75</v>
      </c>
      <c r="U508">
        <v>0</v>
      </c>
      <c r="V508">
        <v>0</v>
      </c>
      <c r="W508">
        <v>5.5</v>
      </c>
      <c r="X508">
        <v>0</v>
      </c>
      <c r="Y508">
        <v>4</v>
      </c>
      <c r="Z508">
        <v>1</v>
      </c>
      <c r="AA508">
        <v>60</v>
      </c>
      <c r="AB508" t="s">
        <v>103</v>
      </c>
      <c r="AD508" t="s">
        <v>103</v>
      </c>
      <c r="AE508" t="s">
        <v>103</v>
      </c>
      <c r="AF508" t="s">
        <v>104</v>
      </c>
      <c r="AG508" t="s">
        <v>105</v>
      </c>
      <c r="AH508">
        <v>16</v>
      </c>
      <c r="AI508">
        <v>9</v>
      </c>
      <c r="AJ508">
        <v>9</v>
      </c>
      <c r="AK508">
        <v>4</v>
      </c>
      <c r="AL508">
        <v>0</v>
      </c>
      <c r="AM508">
        <v>0</v>
      </c>
      <c r="AN508">
        <v>0</v>
      </c>
      <c r="AO508">
        <v>0</v>
      </c>
      <c r="AP508" t="s">
        <v>106</v>
      </c>
      <c r="AQ508" t="s">
        <v>107</v>
      </c>
      <c r="AR508" t="s">
        <v>108</v>
      </c>
      <c r="AS508" t="s">
        <v>109</v>
      </c>
      <c r="AT508" t="s">
        <v>110</v>
      </c>
      <c r="AU508" t="s">
        <v>104</v>
      </c>
      <c r="AX508" t="s">
        <v>104</v>
      </c>
      <c r="AY508">
        <v>0</v>
      </c>
      <c r="AZ508">
        <v>1.125</v>
      </c>
      <c r="BA508">
        <v>5.5</v>
      </c>
      <c r="BC508">
        <v>0</v>
      </c>
      <c r="BD508">
        <v>9</v>
      </c>
      <c r="BI508" t="s">
        <v>112</v>
      </c>
      <c r="BJ508" t="s">
        <v>111</v>
      </c>
      <c r="BK508" t="s">
        <v>113</v>
      </c>
      <c r="BL508" t="str">
        <f>"https://www.hvlgroup.com/Products/Specs/"&amp;"H214601S-AGB"</f>
        <v>https://www.hvlgroup.com/Products/Specs/H214601S-AGB</v>
      </c>
      <c r="BM508" t="s">
        <v>1232</v>
      </c>
      <c r="BN508" t="str">
        <f>"https://www.hvlgroup.com/Product/"&amp;"H214601S-AGB"</f>
        <v>https://www.hvlgroup.com/Product/H214601S-AGB</v>
      </c>
      <c r="BO508" t="s">
        <v>104</v>
      </c>
      <c r="BP508" t="s">
        <v>104</v>
      </c>
      <c r="BQ508" t="s">
        <v>310</v>
      </c>
      <c r="BR508" t="s">
        <v>116</v>
      </c>
      <c r="BS508" t="s">
        <v>1056</v>
      </c>
      <c r="BT508">
        <v>7.5</v>
      </c>
      <c r="BV508" s="1">
        <v>43101</v>
      </c>
      <c r="BW508">
        <v>0</v>
      </c>
      <c r="BX508">
        <v>0</v>
      </c>
      <c r="BY508" t="s">
        <v>104</v>
      </c>
      <c r="BZ508">
        <v>0</v>
      </c>
      <c r="CA508">
        <v>0</v>
      </c>
      <c r="CB508">
        <v>0</v>
      </c>
      <c r="CC508">
        <v>0</v>
      </c>
      <c r="CD508">
        <v>1</v>
      </c>
      <c r="CE508">
        <v>141</v>
      </c>
      <c r="CF508" t="s">
        <v>90</v>
      </c>
      <c r="CG508" s="1">
        <v>43709</v>
      </c>
      <c r="CI508" t="s">
        <v>111</v>
      </c>
      <c r="CJ508" t="s">
        <v>118</v>
      </c>
      <c r="CK508" t="s">
        <v>111</v>
      </c>
      <c r="CL508" t="s">
        <v>119</v>
      </c>
      <c r="CM508" t="s">
        <v>104</v>
      </c>
    </row>
    <row r="509" spans="1:91" x14ac:dyDescent="0.25">
      <c r="A509" t="s">
        <v>89</v>
      </c>
      <c r="B509" t="s">
        <v>90</v>
      </c>
      <c r="C509" t="s">
        <v>1238</v>
      </c>
      <c r="D509" t="s">
        <v>1237</v>
      </c>
      <c r="E509" s="4">
        <v>806134847586</v>
      </c>
      <c r="F509" t="s">
        <v>1149</v>
      </c>
      <c r="G509" s="4">
        <v>87</v>
      </c>
      <c r="I509" t="s">
        <v>1070</v>
      </c>
      <c r="J509" t="s">
        <v>1231</v>
      </c>
      <c r="K509" t="s">
        <v>96</v>
      </c>
      <c r="L509" t="s">
        <v>97</v>
      </c>
      <c r="M509" t="s">
        <v>98</v>
      </c>
      <c r="N509" t="s">
        <v>121</v>
      </c>
      <c r="O509" t="s">
        <v>100</v>
      </c>
      <c r="P509" t="s">
        <v>1053</v>
      </c>
      <c r="Q509" t="s">
        <v>102</v>
      </c>
      <c r="R509">
        <v>0</v>
      </c>
      <c r="S509">
        <v>0</v>
      </c>
      <c r="T509">
        <v>9.75</v>
      </c>
      <c r="U509">
        <v>0</v>
      </c>
      <c r="V509">
        <v>0</v>
      </c>
      <c r="W509">
        <v>5.5</v>
      </c>
      <c r="X509">
        <v>0</v>
      </c>
      <c r="Y509">
        <v>4</v>
      </c>
      <c r="Z509">
        <v>1</v>
      </c>
      <c r="AA509">
        <v>60</v>
      </c>
      <c r="AB509" t="s">
        <v>103</v>
      </c>
      <c r="AD509" t="s">
        <v>103</v>
      </c>
      <c r="AE509" t="s">
        <v>103</v>
      </c>
      <c r="AF509" t="s">
        <v>104</v>
      </c>
      <c r="AG509" t="s">
        <v>105</v>
      </c>
      <c r="AH509">
        <v>16</v>
      </c>
      <c r="AI509">
        <v>9</v>
      </c>
      <c r="AJ509">
        <v>9</v>
      </c>
      <c r="AK509">
        <v>4</v>
      </c>
      <c r="AL509">
        <v>0</v>
      </c>
      <c r="AM509">
        <v>0</v>
      </c>
      <c r="AN509">
        <v>0</v>
      </c>
      <c r="AO509">
        <v>0</v>
      </c>
      <c r="AP509" t="s">
        <v>106</v>
      </c>
      <c r="AQ509" t="s">
        <v>107</v>
      </c>
      <c r="AR509" t="s">
        <v>108</v>
      </c>
      <c r="AS509" t="s">
        <v>109</v>
      </c>
      <c r="AT509" t="s">
        <v>110</v>
      </c>
      <c r="AU509" t="s">
        <v>104</v>
      </c>
      <c r="AX509" t="s">
        <v>104</v>
      </c>
      <c r="AY509">
        <v>0</v>
      </c>
      <c r="AZ509">
        <v>1.125</v>
      </c>
      <c r="BA509">
        <v>5.5</v>
      </c>
      <c r="BC509">
        <v>0</v>
      </c>
      <c r="BD509">
        <v>9</v>
      </c>
      <c r="BI509" t="s">
        <v>112</v>
      </c>
      <c r="BJ509" t="s">
        <v>111</v>
      </c>
      <c r="BK509" t="s">
        <v>122</v>
      </c>
      <c r="BL509" t="str">
        <f>"https://www.hvlgroup.com/Products/Specs/"&amp;"H214601S-OB"</f>
        <v>https://www.hvlgroup.com/Products/Specs/H214601S-OB</v>
      </c>
      <c r="BM509" t="s">
        <v>1232</v>
      </c>
      <c r="BN509" t="str">
        <f>"https://www.hvlgroup.com/Product/"&amp;"H214601S-OB"</f>
        <v>https://www.hvlgroup.com/Product/H214601S-OB</v>
      </c>
      <c r="BO509" t="s">
        <v>104</v>
      </c>
      <c r="BP509" t="s">
        <v>104</v>
      </c>
      <c r="BQ509" t="s">
        <v>310</v>
      </c>
      <c r="BR509" t="s">
        <v>116</v>
      </c>
      <c r="BS509" t="s">
        <v>1056</v>
      </c>
      <c r="BT509">
        <v>7.5</v>
      </c>
      <c r="BV509" s="1">
        <v>43101</v>
      </c>
      <c r="BW509">
        <v>0</v>
      </c>
      <c r="BX509">
        <v>0</v>
      </c>
      <c r="BY509" t="s">
        <v>104</v>
      </c>
      <c r="BZ509">
        <v>0</v>
      </c>
      <c r="CA509">
        <v>0</v>
      </c>
      <c r="CB509">
        <v>0</v>
      </c>
      <c r="CC509">
        <v>0</v>
      </c>
      <c r="CD509">
        <v>1</v>
      </c>
      <c r="CE509">
        <v>141</v>
      </c>
      <c r="CF509" t="s">
        <v>90</v>
      </c>
      <c r="CG509" s="1">
        <v>43709</v>
      </c>
      <c r="CI509" t="s">
        <v>111</v>
      </c>
      <c r="CJ509" t="s">
        <v>118</v>
      </c>
      <c r="CK509" t="s">
        <v>111</v>
      </c>
      <c r="CL509" t="s">
        <v>119</v>
      </c>
      <c r="CM509" t="s">
        <v>104</v>
      </c>
    </row>
    <row r="510" spans="1:91" x14ac:dyDescent="0.25">
      <c r="A510" t="s">
        <v>89</v>
      </c>
      <c r="B510" t="s">
        <v>90</v>
      </c>
      <c r="C510" t="s">
        <v>1239</v>
      </c>
      <c r="D510" t="s">
        <v>1237</v>
      </c>
      <c r="E510" s="4">
        <v>806134847593</v>
      </c>
      <c r="F510" t="s">
        <v>1149</v>
      </c>
      <c r="G510" s="4">
        <v>87</v>
      </c>
      <c r="I510" t="s">
        <v>1070</v>
      </c>
      <c r="J510" t="s">
        <v>1231</v>
      </c>
      <c r="K510" t="s">
        <v>96</v>
      </c>
      <c r="L510" t="s">
        <v>97</v>
      </c>
      <c r="M510" t="s">
        <v>98</v>
      </c>
      <c r="N510" t="s">
        <v>124</v>
      </c>
      <c r="O510" t="s">
        <v>100</v>
      </c>
      <c r="P510" t="s">
        <v>1053</v>
      </c>
      <c r="Q510" t="s">
        <v>102</v>
      </c>
      <c r="R510">
        <v>0</v>
      </c>
      <c r="S510">
        <v>0</v>
      </c>
      <c r="T510">
        <v>9.75</v>
      </c>
      <c r="U510">
        <v>0</v>
      </c>
      <c r="V510">
        <v>0</v>
      </c>
      <c r="W510">
        <v>5.5</v>
      </c>
      <c r="X510">
        <v>0</v>
      </c>
      <c r="Y510">
        <v>4</v>
      </c>
      <c r="Z510">
        <v>1</v>
      </c>
      <c r="AA510">
        <v>60</v>
      </c>
      <c r="AB510" t="s">
        <v>103</v>
      </c>
      <c r="AD510" t="s">
        <v>103</v>
      </c>
      <c r="AE510" t="s">
        <v>103</v>
      </c>
      <c r="AF510" t="s">
        <v>104</v>
      </c>
      <c r="AG510" t="s">
        <v>105</v>
      </c>
      <c r="AH510">
        <v>16</v>
      </c>
      <c r="AI510">
        <v>9</v>
      </c>
      <c r="AJ510">
        <v>9</v>
      </c>
      <c r="AK510">
        <v>4</v>
      </c>
      <c r="AL510">
        <v>0</v>
      </c>
      <c r="AM510">
        <v>0</v>
      </c>
      <c r="AN510">
        <v>0</v>
      </c>
      <c r="AO510">
        <v>0</v>
      </c>
      <c r="AP510" t="s">
        <v>106</v>
      </c>
      <c r="AQ510" t="s">
        <v>107</v>
      </c>
      <c r="AR510" t="s">
        <v>108</v>
      </c>
      <c r="AS510" t="s">
        <v>109</v>
      </c>
      <c r="AT510" t="s">
        <v>110</v>
      </c>
      <c r="AU510" t="s">
        <v>104</v>
      </c>
      <c r="AX510" t="s">
        <v>104</v>
      </c>
      <c r="AY510">
        <v>0</v>
      </c>
      <c r="AZ510">
        <v>1.125</v>
      </c>
      <c r="BA510">
        <v>5.5</v>
      </c>
      <c r="BC510">
        <v>0</v>
      </c>
      <c r="BD510">
        <v>9</v>
      </c>
      <c r="BI510" t="s">
        <v>112</v>
      </c>
      <c r="BJ510" t="s">
        <v>111</v>
      </c>
      <c r="BK510" t="s">
        <v>125</v>
      </c>
      <c r="BL510" t="str">
        <f>"https://www.hvlgroup.com/Products/Specs/"&amp;"H214601S-PN"</f>
        <v>https://www.hvlgroup.com/Products/Specs/H214601S-PN</v>
      </c>
      <c r="BM510" t="s">
        <v>1232</v>
      </c>
      <c r="BN510" t="str">
        <f>"https://www.hvlgroup.com/Product/"&amp;"H214601S-PN"</f>
        <v>https://www.hvlgroup.com/Product/H214601S-PN</v>
      </c>
      <c r="BO510" t="s">
        <v>104</v>
      </c>
      <c r="BP510" t="s">
        <v>104</v>
      </c>
      <c r="BQ510" t="s">
        <v>310</v>
      </c>
      <c r="BR510" t="s">
        <v>116</v>
      </c>
      <c r="BS510" t="s">
        <v>1056</v>
      </c>
      <c r="BT510">
        <v>7.5</v>
      </c>
      <c r="BV510" s="1">
        <v>43101</v>
      </c>
      <c r="BW510">
        <v>0</v>
      </c>
      <c r="BX510">
        <v>0</v>
      </c>
      <c r="BY510" t="s">
        <v>104</v>
      </c>
      <c r="BZ510">
        <v>0</v>
      </c>
      <c r="CA510">
        <v>0</v>
      </c>
      <c r="CB510">
        <v>0</v>
      </c>
      <c r="CC510">
        <v>0</v>
      </c>
      <c r="CD510">
        <v>1</v>
      </c>
      <c r="CE510">
        <v>141</v>
      </c>
      <c r="CF510" t="s">
        <v>90</v>
      </c>
      <c r="CG510" s="1">
        <v>43709</v>
      </c>
      <c r="CI510" t="s">
        <v>111</v>
      </c>
      <c r="CJ510" t="s">
        <v>118</v>
      </c>
      <c r="CK510" t="s">
        <v>111</v>
      </c>
      <c r="CL510" t="s">
        <v>119</v>
      </c>
      <c r="CM510" t="s">
        <v>104</v>
      </c>
    </row>
    <row r="511" spans="1:91" x14ac:dyDescent="0.25">
      <c r="A511" t="s">
        <v>89</v>
      </c>
      <c r="B511" t="s">
        <v>90</v>
      </c>
      <c r="C511" t="s">
        <v>1240</v>
      </c>
      <c r="D511" t="s">
        <v>1241</v>
      </c>
      <c r="E511" s="4">
        <v>806134847647</v>
      </c>
      <c r="F511" t="s">
        <v>691</v>
      </c>
      <c r="G511" s="4">
        <v>110</v>
      </c>
      <c r="H511" s="4">
        <v>220</v>
      </c>
      <c r="I511" t="s">
        <v>1173</v>
      </c>
      <c r="J511" t="s">
        <v>1242</v>
      </c>
      <c r="K511" t="s">
        <v>96</v>
      </c>
      <c r="L511" t="s">
        <v>97</v>
      </c>
      <c r="M511" t="s">
        <v>98</v>
      </c>
      <c r="N511" t="s">
        <v>99</v>
      </c>
      <c r="O511" t="s">
        <v>100</v>
      </c>
      <c r="P511" t="s">
        <v>1040</v>
      </c>
      <c r="Q511" t="s">
        <v>102</v>
      </c>
      <c r="R511">
        <v>0</v>
      </c>
      <c r="S511">
        <v>12</v>
      </c>
      <c r="T511">
        <v>8.75</v>
      </c>
      <c r="U511">
        <v>0</v>
      </c>
      <c r="V511">
        <v>0</v>
      </c>
      <c r="W511">
        <v>0</v>
      </c>
      <c r="X511">
        <v>0</v>
      </c>
      <c r="Y511">
        <v>8</v>
      </c>
      <c r="Z511">
        <v>1</v>
      </c>
      <c r="AA511">
        <v>60</v>
      </c>
      <c r="AB511" t="s">
        <v>163</v>
      </c>
      <c r="AD511" t="s">
        <v>163</v>
      </c>
      <c r="AE511" t="s">
        <v>163</v>
      </c>
      <c r="AF511" t="s">
        <v>111</v>
      </c>
      <c r="AG511" t="s">
        <v>105</v>
      </c>
      <c r="AH511">
        <v>24</v>
      </c>
      <c r="AI511">
        <v>15</v>
      </c>
      <c r="AJ511">
        <v>12</v>
      </c>
      <c r="AK511">
        <v>9</v>
      </c>
      <c r="AL511">
        <v>0</v>
      </c>
      <c r="AM511">
        <v>0</v>
      </c>
      <c r="AN511">
        <v>0</v>
      </c>
      <c r="AO511">
        <v>0</v>
      </c>
      <c r="AP511" t="s">
        <v>106</v>
      </c>
      <c r="AQ511" t="s">
        <v>107</v>
      </c>
      <c r="AR511" t="s">
        <v>108</v>
      </c>
      <c r="AS511" t="s">
        <v>109</v>
      </c>
      <c r="AT511" t="s">
        <v>110</v>
      </c>
      <c r="AU511" t="s">
        <v>104</v>
      </c>
      <c r="AX511" t="s">
        <v>104</v>
      </c>
      <c r="AY511">
        <v>0</v>
      </c>
      <c r="AZ511">
        <v>0.25</v>
      </c>
      <c r="BA511">
        <v>5.75</v>
      </c>
      <c r="BC511">
        <v>0</v>
      </c>
      <c r="BD511">
        <v>15</v>
      </c>
      <c r="BI511" t="s">
        <v>112</v>
      </c>
      <c r="BJ511" t="s">
        <v>111</v>
      </c>
      <c r="BK511" t="s">
        <v>113</v>
      </c>
      <c r="BL511" t="str">
        <f>"https://www.hvlgroup.com/Products/Specs/"&amp;"H216501L-AGB"</f>
        <v>https://www.hvlgroup.com/Products/Specs/H216501L-AGB</v>
      </c>
      <c r="BM511" t="s">
        <v>1243</v>
      </c>
      <c r="BN511" t="str">
        <f>"https://www.hvlgroup.com/Product/"&amp;"H216501L-AGB"</f>
        <v>https://www.hvlgroup.com/Product/H216501L-AGB</v>
      </c>
      <c r="BO511" t="s">
        <v>104</v>
      </c>
      <c r="BP511" t="s">
        <v>104</v>
      </c>
      <c r="BQ511" t="s">
        <v>115</v>
      </c>
      <c r="BR511" t="s">
        <v>116</v>
      </c>
      <c r="BS511" t="s">
        <v>1244</v>
      </c>
      <c r="BT511">
        <v>8.5</v>
      </c>
      <c r="BV511" s="1">
        <v>43101</v>
      </c>
      <c r="BW511">
        <v>0</v>
      </c>
      <c r="BX511">
        <v>0</v>
      </c>
      <c r="BY511" t="s">
        <v>104</v>
      </c>
      <c r="BZ511">
        <v>0</v>
      </c>
      <c r="CA511">
        <v>0</v>
      </c>
      <c r="CB511">
        <v>0</v>
      </c>
      <c r="CC511">
        <v>0</v>
      </c>
      <c r="CD511">
        <v>1</v>
      </c>
      <c r="CE511">
        <v>152</v>
      </c>
      <c r="CF511" t="s">
        <v>90</v>
      </c>
      <c r="CI511" t="s">
        <v>111</v>
      </c>
      <c r="CJ511" t="s">
        <v>118</v>
      </c>
      <c r="CK511" t="s">
        <v>111</v>
      </c>
      <c r="CL511" t="s">
        <v>119</v>
      </c>
      <c r="CM511" t="s">
        <v>104</v>
      </c>
    </row>
    <row r="512" spans="1:91" x14ac:dyDescent="0.25">
      <c r="A512" t="s">
        <v>89</v>
      </c>
      <c r="B512" t="s">
        <v>90</v>
      </c>
      <c r="C512" t="s">
        <v>1245</v>
      </c>
      <c r="D512" t="s">
        <v>1241</v>
      </c>
      <c r="E512" s="4">
        <v>806134847654</v>
      </c>
      <c r="F512" t="s">
        <v>691</v>
      </c>
      <c r="G512" s="4">
        <v>110</v>
      </c>
      <c r="H512" s="4">
        <v>220</v>
      </c>
      <c r="I512" t="s">
        <v>1173</v>
      </c>
      <c r="J512" t="s">
        <v>1242</v>
      </c>
      <c r="K512" t="s">
        <v>96</v>
      </c>
      <c r="L512" t="s">
        <v>97</v>
      </c>
      <c r="M512" t="s">
        <v>98</v>
      </c>
      <c r="N512" t="s">
        <v>124</v>
      </c>
      <c r="O512" t="s">
        <v>100</v>
      </c>
      <c r="P512" t="s">
        <v>1040</v>
      </c>
      <c r="Q512" t="s">
        <v>102</v>
      </c>
      <c r="R512">
        <v>0</v>
      </c>
      <c r="S512">
        <v>12</v>
      </c>
      <c r="T512">
        <v>8.75</v>
      </c>
      <c r="U512">
        <v>0</v>
      </c>
      <c r="V512">
        <v>0</v>
      </c>
      <c r="W512">
        <v>0</v>
      </c>
      <c r="X512">
        <v>0</v>
      </c>
      <c r="Y512">
        <v>8</v>
      </c>
      <c r="Z512">
        <v>1</v>
      </c>
      <c r="AA512">
        <v>60</v>
      </c>
      <c r="AB512" t="s">
        <v>163</v>
      </c>
      <c r="AD512" t="s">
        <v>163</v>
      </c>
      <c r="AE512" t="s">
        <v>163</v>
      </c>
      <c r="AF512" t="s">
        <v>111</v>
      </c>
      <c r="AG512" t="s">
        <v>105</v>
      </c>
      <c r="AH512">
        <v>24</v>
      </c>
      <c r="AI512">
        <v>15</v>
      </c>
      <c r="AJ512">
        <v>12</v>
      </c>
      <c r="AK512">
        <v>9</v>
      </c>
      <c r="AL512">
        <v>0</v>
      </c>
      <c r="AM512">
        <v>0</v>
      </c>
      <c r="AN512">
        <v>0</v>
      </c>
      <c r="AO512">
        <v>0</v>
      </c>
      <c r="AP512" t="s">
        <v>106</v>
      </c>
      <c r="AQ512" t="s">
        <v>107</v>
      </c>
      <c r="AR512" t="s">
        <v>108</v>
      </c>
      <c r="AS512" t="s">
        <v>109</v>
      </c>
      <c r="AT512" t="s">
        <v>110</v>
      </c>
      <c r="AU512" t="s">
        <v>104</v>
      </c>
      <c r="AX512" t="s">
        <v>104</v>
      </c>
      <c r="AY512">
        <v>0</v>
      </c>
      <c r="AZ512">
        <v>0.25</v>
      </c>
      <c r="BA512">
        <v>4.75</v>
      </c>
      <c r="BC512">
        <v>0</v>
      </c>
      <c r="BD512">
        <v>15</v>
      </c>
      <c r="BI512" t="s">
        <v>112</v>
      </c>
      <c r="BJ512" t="s">
        <v>111</v>
      </c>
      <c r="BK512" t="s">
        <v>125</v>
      </c>
      <c r="BL512" t="str">
        <f>"https://www.hvlgroup.com/Products/Specs/"&amp;"H216501L-PN"</f>
        <v>https://www.hvlgroup.com/Products/Specs/H216501L-PN</v>
      </c>
      <c r="BM512" t="s">
        <v>1243</v>
      </c>
      <c r="BN512" t="str">
        <f>"https://www.hvlgroup.com/Product/"&amp;"H216501L-PN"</f>
        <v>https://www.hvlgroup.com/Product/H216501L-PN</v>
      </c>
      <c r="BO512" t="s">
        <v>104</v>
      </c>
      <c r="BP512" t="s">
        <v>104</v>
      </c>
      <c r="BQ512" t="s">
        <v>115</v>
      </c>
      <c r="BR512" t="s">
        <v>116</v>
      </c>
      <c r="BS512" t="s">
        <v>1244</v>
      </c>
      <c r="BT512">
        <v>8.5</v>
      </c>
      <c r="BV512" s="1">
        <v>43101</v>
      </c>
      <c r="BW512">
        <v>0</v>
      </c>
      <c r="BX512">
        <v>0</v>
      </c>
      <c r="BY512" t="s">
        <v>104</v>
      </c>
      <c r="BZ512">
        <v>0</v>
      </c>
      <c r="CA512">
        <v>0</v>
      </c>
      <c r="CB512">
        <v>0</v>
      </c>
      <c r="CC512">
        <v>0</v>
      </c>
      <c r="CD512">
        <v>1</v>
      </c>
      <c r="CE512">
        <v>152</v>
      </c>
      <c r="CF512" t="s">
        <v>90</v>
      </c>
      <c r="CI512" t="s">
        <v>111</v>
      </c>
      <c r="CJ512" t="s">
        <v>118</v>
      </c>
      <c r="CK512" t="s">
        <v>111</v>
      </c>
      <c r="CL512" t="s">
        <v>119</v>
      </c>
      <c r="CM512" t="s">
        <v>104</v>
      </c>
    </row>
    <row r="513" spans="1:91" x14ac:dyDescent="0.25">
      <c r="A513" t="s">
        <v>89</v>
      </c>
      <c r="B513" t="s">
        <v>90</v>
      </c>
      <c r="C513" t="s">
        <v>1246</v>
      </c>
      <c r="D513" t="s">
        <v>1247</v>
      </c>
      <c r="E513" s="4">
        <v>806134847661</v>
      </c>
      <c r="F513" t="s">
        <v>703</v>
      </c>
      <c r="G513" s="4">
        <v>76</v>
      </c>
      <c r="H513" s="4">
        <v>152</v>
      </c>
      <c r="I513" t="s">
        <v>1173</v>
      </c>
      <c r="J513" t="s">
        <v>1242</v>
      </c>
      <c r="K513" t="s">
        <v>96</v>
      </c>
      <c r="L513" t="s">
        <v>97</v>
      </c>
      <c r="M513" t="s">
        <v>98</v>
      </c>
      <c r="N513" t="s">
        <v>99</v>
      </c>
      <c r="O513" t="s">
        <v>100</v>
      </c>
      <c r="P513" t="s">
        <v>1040</v>
      </c>
      <c r="Q513" t="s">
        <v>102</v>
      </c>
      <c r="R513">
        <v>0</v>
      </c>
      <c r="S513">
        <v>9</v>
      </c>
      <c r="T513">
        <v>6.25</v>
      </c>
      <c r="U513">
        <v>0</v>
      </c>
      <c r="V513">
        <v>0</v>
      </c>
      <c r="W513">
        <v>0</v>
      </c>
      <c r="X513">
        <v>0</v>
      </c>
      <c r="Y513">
        <v>3</v>
      </c>
      <c r="Z513">
        <v>1</v>
      </c>
      <c r="AA513">
        <v>60</v>
      </c>
      <c r="AB513" t="s">
        <v>182</v>
      </c>
      <c r="AD513" t="s">
        <v>182</v>
      </c>
      <c r="AE513" t="s">
        <v>182</v>
      </c>
      <c r="AF513" t="s">
        <v>111</v>
      </c>
      <c r="AG513" t="s">
        <v>105</v>
      </c>
      <c r="AH513">
        <v>17</v>
      </c>
      <c r="AI513">
        <v>13</v>
      </c>
      <c r="AJ513">
        <v>10</v>
      </c>
      <c r="AK513">
        <v>5</v>
      </c>
      <c r="AL513">
        <v>0</v>
      </c>
      <c r="AM513">
        <v>0</v>
      </c>
      <c r="AN513">
        <v>0</v>
      </c>
      <c r="AO513">
        <v>0</v>
      </c>
      <c r="AP513" t="s">
        <v>106</v>
      </c>
      <c r="AQ513" t="s">
        <v>107</v>
      </c>
      <c r="AR513" t="s">
        <v>108</v>
      </c>
      <c r="AS513" t="s">
        <v>109</v>
      </c>
      <c r="AT513" t="s">
        <v>110</v>
      </c>
      <c r="AU513" t="s">
        <v>104</v>
      </c>
      <c r="AX513" t="s">
        <v>104</v>
      </c>
      <c r="AY513">
        <v>0</v>
      </c>
      <c r="AZ513">
        <v>0.25</v>
      </c>
      <c r="BA513">
        <v>4.75</v>
      </c>
      <c r="BC513">
        <v>0</v>
      </c>
      <c r="BD513">
        <v>15</v>
      </c>
      <c r="BI513" t="s">
        <v>112</v>
      </c>
      <c r="BJ513" t="s">
        <v>111</v>
      </c>
      <c r="BK513" t="s">
        <v>113</v>
      </c>
      <c r="BL513" t="str">
        <f>"https://www.hvlgroup.com/Products/Specs/"&amp;"H216501S-AGB"</f>
        <v>https://www.hvlgroup.com/Products/Specs/H216501S-AGB</v>
      </c>
      <c r="BM513" t="s">
        <v>1243</v>
      </c>
      <c r="BN513" t="str">
        <f>"https://www.hvlgroup.com/Product/"&amp;"H216501S-AGB"</f>
        <v>https://www.hvlgroup.com/Product/H216501S-AGB</v>
      </c>
      <c r="BO513" t="s">
        <v>104</v>
      </c>
      <c r="BP513" t="s">
        <v>104</v>
      </c>
      <c r="BQ513" t="s">
        <v>115</v>
      </c>
      <c r="BR513" t="s">
        <v>116</v>
      </c>
      <c r="BS513" t="s">
        <v>610</v>
      </c>
      <c r="BT513">
        <v>6</v>
      </c>
      <c r="BV513" s="1">
        <v>43101</v>
      </c>
      <c r="BW513">
        <v>0</v>
      </c>
      <c r="BX513">
        <v>0</v>
      </c>
      <c r="BY513" t="s">
        <v>104</v>
      </c>
      <c r="BZ513">
        <v>0</v>
      </c>
      <c r="CA513">
        <v>0</v>
      </c>
      <c r="CB513">
        <v>0</v>
      </c>
      <c r="CC513">
        <v>0</v>
      </c>
      <c r="CD513">
        <v>1</v>
      </c>
      <c r="CE513">
        <v>152</v>
      </c>
      <c r="CF513" t="s">
        <v>90</v>
      </c>
      <c r="CI513" t="s">
        <v>111</v>
      </c>
      <c r="CJ513" t="s">
        <v>118</v>
      </c>
      <c r="CK513" t="s">
        <v>111</v>
      </c>
      <c r="CL513" t="s">
        <v>119</v>
      </c>
      <c r="CM513" t="s">
        <v>104</v>
      </c>
    </row>
    <row r="514" spans="1:91" x14ac:dyDescent="0.25">
      <c r="A514" t="s">
        <v>89</v>
      </c>
      <c r="B514" t="s">
        <v>90</v>
      </c>
      <c r="C514" t="s">
        <v>1248</v>
      </c>
      <c r="D514" t="s">
        <v>1247</v>
      </c>
      <c r="E514" s="4">
        <v>806134847678</v>
      </c>
      <c r="F514" t="s">
        <v>703</v>
      </c>
      <c r="G514" s="4">
        <v>76</v>
      </c>
      <c r="H514" s="4">
        <v>152</v>
      </c>
      <c r="I514" t="s">
        <v>1173</v>
      </c>
      <c r="J514" t="s">
        <v>1242</v>
      </c>
      <c r="K514" t="s">
        <v>96</v>
      </c>
      <c r="L514" t="s">
        <v>97</v>
      </c>
      <c r="M514" t="s">
        <v>98</v>
      </c>
      <c r="N514" t="s">
        <v>124</v>
      </c>
      <c r="O514" t="s">
        <v>100</v>
      </c>
      <c r="P514" t="s">
        <v>1040</v>
      </c>
      <c r="Q514" t="s">
        <v>102</v>
      </c>
      <c r="R514">
        <v>0</v>
      </c>
      <c r="S514">
        <v>9</v>
      </c>
      <c r="T514">
        <v>6.25</v>
      </c>
      <c r="U514">
        <v>0</v>
      </c>
      <c r="V514">
        <v>0</v>
      </c>
      <c r="W514">
        <v>0</v>
      </c>
      <c r="X514">
        <v>0</v>
      </c>
      <c r="Y514">
        <v>3</v>
      </c>
      <c r="Z514">
        <v>1</v>
      </c>
      <c r="AA514">
        <v>60</v>
      </c>
      <c r="AB514" t="s">
        <v>182</v>
      </c>
      <c r="AD514" t="s">
        <v>182</v>
      </c>
      <c r="AE514" t="s">
        <v>182</v>
      </c>
      <c r="AF514" t="s">
        <v>111</v>
      </c>
      <c r="AG514" t="s">
        <v>105</v>
      </c>
      <c r="AH514">
        <v>17</v>
      </c>
      <c r="AI514">
        <v>13</v>
      </c>
      <c r="AJ514">
        <v>10</v>
      </c>
      <c r="AK514">
        <v>5</v>
      </c>
      <c r="AL514">
        <v>0</v>
      </c>
      <c r="AM514">
        <v>0</v>
      </c>
      <c r="AN514">
        <v>0</v>
      </c>
      <c r="AO514">
        <v>0</v>
      </c>
      <c r="AP514" t="s">
        <v>106</v>
      </c>
      <c r="AQ514" t="s">
        <v>107</v>
      </c>
      <c r="AR514" t="s">
        <v>108</v>
      </c>
      <c r="AS514" t="s">
        <v>109</v>
      </c>
      <c r="AT514" t="s">
        <v>110</v>
      </c>
      <c r="AU514" t="s">
        <v>104</v>
      </c>
      <c r="AX514" t="s">
        <v>104</v>
      </c>
      <c r="AY514">
        <v>0</v>
      </c>
      <c r="AZ514">
        <v>0.25</v>
      </c>
      <c r="BA514">
        <v>4.75</v>
      </c>
      <c r="BC514">
        <v>0</v>
      </c>
      <c r="BD514">
        <v>15</v>
      </c>
      <c r="BI514" t="s">
        <v>112</v>
      </c>
      <c r="BJ514" t="s">
        <v>111</v>
      </c>
      <c r="BK514" t="s">
        <v>125</v>
      </c>
      <c r="BL514" t="str">
        <f>"https://www.hvlgroup.com/Products/Specs/"&amp;"H216501S-PN"</f>
        <v>https://www.hvlgroup.com/Products/Specs/H216501S-PN</v>
      </c>
      <c r="BM514" t="s">
        <v>1243</v>
      </c>
      <c r="BN514" t="str">
        <f>"https://www.hvlgroup.com/Product/"&amp;"H216501S-PN"</f>
        <v>https://www.hvlgroup.com/Product/H216501S-PN</v>
      </c>
      <c r="BO514" t="s">
        <v>104</v>
      </c>
      <c r="BP514" t="s">
        <v>104</v>
      </c>
      <c r="BQ514" t="s">
        <v>115</v>
      </c>
      <c r="BR514" t="s">
        <v>116</v>
      </c>
      <c r="BS514" t="s">
        <v>610</v>
      </c>
      <c r="BT514">
        <v>6</v>
      </c>
      <c r="BV514" s="1">
        <v>43101</v>
      </c>
      <c r="BW514">
        <v>0</v>
      </c>
      <c r="BX514">
        <v>0</v>
      </c>
      <c r="BY514" t="s">
        <v>104</v>
      </c>
      <c r="BZ514">
        <v>0</v>
      </c>
      <c r="CA514">
        <v>0</v>
      </c>
      <c r="CB514">
        <v>0</v>
      </c>
      <c r="CC514">
        <v>0</v>
      </c>
      <c r="CD514">
        <v>1</v>
      </c>
      <c r="CE514">
        <v>152</v>
      </c>
      <c r="CF514" t="s">
        <v>90</v>
      </c>
      <c r="CI514" t="s">
        <v>111</v>
      </c>
      <c r="CJ514" t="s">
        <v>118</v>
      </c>
      <c r="CK514" t="s">
        <v>111</v>
      </c>
      <c r="CL514" t="s">
        <v>119</v>
      </c>
      <c r="CM514" t="s">
        <v>104</v>
      </c>
    </row>
    <row r="515" spans="1:91" x14ac:dyDescent="0.25">
      <c r="A515" t="s">
        <v>89</v>
      </c>
      <c r="B515" t="s">
        <v>90</v>
      </c>
      <c r="C515" t="s">
        <v>1249</v>
      </c>
      <c r="D515" t="s">
        <v>1250</v>
      </c>
      <c r="E515" s="4">
        <v>806134847685</v>
      </c>
      <c r="F515" t="s">
        <v>187</v>
      </c>
      <c r="G515" s="4">
        <v>128</v>
      </c>
      <c r="H515" s="4">
        <v>256</v>
      </c>
      <c r="I515" t="s">
        <v>1045</v>
      </c>
      <c r="J515" t="s">
        <v>1242</v>
      </c>
      <c r="K515" t="s">
        <v>96</v>
      </c>
      <c r="L515" t="s">
        <v>97</v>
      </c>
      <c r="M515" t="s">
        <v>98</v>
      </c>
      <c r="N515" t="s">
        <v>99</v>
      </c>
      <c r="O515" t="s">
        <v>100</v>
      </c>
      <c r="P515" t="s">
        <v>1040</v>
      </c>
      <c r="Q515" t="s">
        <v>102</v>
      </c>
      <c r="R515">
        <v>0</v>
      </c>
      <c r="S515">
        <v>12</v>
      </c>
      <c r="T515">
        <v>10.5</v>
      </c>
      <c r="U515">
        <v>14</v>
      </c>
      <c r="V515">
        <v>135</v>
      </c>
      <c r="W515">
        <v>0</v>
      </c>
      <c r="X515">
        <v>0</v>
      </c>
      <c r="Y515">
        <v>9</v>
      </c>
      <c r="Z515">
        <v>1</v>
      </c>
      <c r="AA515">
        <v>60</v>
      </c>
      <c r="AB515" t="s">
        <v>163</v>
      </c>
      <c r="AD515" t="s">
        <v>163</v>
      </c>
      <c r="AE515" t="s">
        <v>163</v>
      </c>
      <c r="AF515" t="s">
        <v>111</v>
      </c>
      <c r="AG515" t="s">
        <v>105</v>
      </c>
      <c r="AH515">
        <v>24</v>
      </c>
      <c r="AI515">
        <v>17</v>
      </c>
      <c r="AJ515">
        <v>13</v>
      </c>
      <c r="AK515">
        <v>11</v>
      </c>
      <c r="AL515">
        <v>0</v>
      </c>
      <c r="AM515">
        <v>0</v>
      </c>
      <c r="AN515">
        <v>0</v>
      </c>
      <c r="AO515">
        <v>0</v>
      </c>
      <c r="AP515" t="s">
        <v>106</v>
      </c>
      <c r="AQ515" t="s">
        <v>107</v>
      </c>
      <c r="AR515" t="s">
        <v>108</v>
      </c>
      <c r="AS515" t="s">
        <v>109</v>
      </c>
      <c r="AT515" t="s">
        <v>110</v>
      </c>
      <c r="AU515" t="s">
        <v>104</v>
      </c>
      <c r="AX515" t="s">
        <v>104</v>
      </c>
      <c r="AY515">
        <v>4.75</v>
      </c>
      <c r="AZ515">
        <v>0.5</v>
      </c>
      <c r="BA515">
        <v>0</v>
      </c>
      <c r="BC515">
        <v>0</v>
      </c>
      <c r="BD515">
        <v>124</v>
      </c>
      <c r="BE515" t="s">
        <v>136</v>
      </c>
      <c r="BI515" t="s">
        <v>112</v>
      </c>
      <c r="BJ515" t="s">
        <v>111</v>
      </c>
      <c r="BK515" t="s">
        <v>113</v>
      </c>
      <c r="BL515" t="str">
        <f>"https://www.hvlgroup.com/Products/Specs/"&amp;"H216701L-AGB"</f>
        <v>https://www.hvlgroup.com/Products/Specs/H216701L-AGB</v>
      </c>
      <c r="BM515" t="s">
        <v>1251</v>
      </c>
      <c r="BN515" t="str">
        <f>"https://www.hvlgroup.com/Product/"&amp;"H216701L-AGB"</f>
        <v>https://www.hvlgroup.com/Product/H216701L-AGB</v>
      </c>
      <c r="BO515" t="s">
        <v>104</v>
      </c>
      <c r="BP515" t="s">
        <v>104</v>
      </c>
      <c r="BQ515" t="s">
        <v>115</v>
      </c>
      <c r="BR515" t="s">
        <v>116</v>
      </c>
      <c r="BS515" t="s">
        <v>1244</v>
      </c>
      <c r="BT515">
        <v>8.25</v>
      </c>
      <c r="BV515" s="1">
        <v>43101</v>
      </c>
      <c r="BW515">
        <v>135</v>
      </c>
      <c r="BX515">
        <v>14</v>
      </c>
      <c r="BY515" t="s">
        <v>104</v>
      </c>
      <c r="BZ515">
        <v>0</v>
      </c>
      <c r="CA515">
        <v>0</v>
      </c>
      <c r="CB515">
        <v>0</v>
      </c>
      <c r="CC515">
        <v>0</v>
      </c>
      <c r="CD515">
        <v>1</v>
      </c>
      <c r="CE515">
        <v>44</v>
      </c>
      <c r="CF515" t="s">
        <v>90</v>
      </c>
      <c r="CI515" t="s">
        <v>111</v>
      </c>
      <c r="CJ515" t="s">
        <v>118</v>
      </c>
      <c r="CK515" t="s">
        <v>111</v>
      </c>
      <c r="CL515" t="s">
        <v>119</v>
      </c>
      <c r="CM515" t="s">
        <v>104</v>
      </c>
    </row>
    <row r="516" spans="1:91" x14ac:dyDescent="0.25">
      <c r="A516" t="s">
        <v>89</v>
      </c>
      <c r="B516" t="s">
        <v>90</v>
      </c>
      <c r="C516" t="s">
        <v>1252</v>
      </c>
      <c r="D516" t="s">
        <v>1250</v>
      </c>
      <c r="E516" s="4">
        <v>806134847692</v>
      </c>
      <c r="F516" t="s">
        <v>187</v>
      </c>
      <c r="G516" s="4">
        <v>128</v>
      </c>
      <c r="H516" s="4">
        <v>256</v>
      </c>
      <c r="I516" t="s">
        <v>1045</v>
      </c>
      <c r="J516" t="s">
        <v>1242</v>
      </c>
      <c r="K516" t="s">
        <v>96</v>
      </c>
      <c r="L516" t="s">
        <v>97</v>
      </c>
      <c r="M516" t="s">
        <v>98</v>
      </c>
      <c r="N516" t="s">
        <v>124</v>
      </c>
      <c r="O516" t="s">
        <v>100</v>
      </c>
      <c r="P516" t="s">
        <v>1040</v>
      </c>
      <c r="Q516" t="s">
        <v>102</v>
      </c>
      <c r="R516">
        <v>0</v>
      </c>
      <c r="S516">
        <v>12</v>
      </c>
      <c r="T516">
        <v>10.5</v>
      </c>
      <c r="U516">
        <v>14</v>
      </c>
      <c r="V516">
        <v>135</v>
      </c>
      <c r="W516">
        <v>0</v>
      </c>
      <c r="X516">
        <v>0</v>
      </c>
      <c r="Y516">
        <v>9</v>
      </c>
      <c r="Z516">
        <v>1</v>
      </c>
      <c r="AA516">
        <v>60</v>
      </c>
      <c r="AB516" t="s">
        <v>163</v>
      </c>
      <c r="AD516" t="s">
        <v>163</v>
      </c>
      <c r="AE516" t="s">
        <v>163</v>
      </c>
      <c r="AF516" t="s">
        <v>111</v>
      </c>
      <c r="AG516" t="s">
        <v>105</v>
      </c>
      <c r="AH516">
        <v>24</v>
      </c>
      <c r="AI516">
        <v>16</v>
      </c>
      <c r="AJ516">
        <v>12</v>
      </c>
      <c r="AK516">
        <v>11</v>
      </c>
      <c r="AL516">
        <v>0</v>
      </c>
      <c r="AM516">
        <v>0</v>
      </c>
      <c r="AN516">
        <v>0</v>
      </c>
      <c r="AO516">
        <v>0</v>
      </c>
      <c r="AP516" t="s">
        <v>106</v>
      </c>
      <c r="AQ516" t="s">
        <v>107</v>
      </c>
      <c r="AR516" t="s">
        <v>108</v>
      </c>
      <c r="AS516" t="s">
        <v>109</v>
      </c>
      <c r="AT516" t="s">
        <v>110</v>
      </c>
      <c r="AU516" t="s">
        <v>104</v>
      </c>
      <c r="AX516" t="s">
        <v>104</v>
      </c>
      <c r="AY516">
        <v>4.75</v>
      </c>
      <c r="AZ516">
        <v>0.5</v>
      </c>
      <c r="BA516">
        <v>0</v>
      </c>
      <c r="BC516">
        <v>0</v>
      </c>
      <c r="BD516">
        <v>124</v>
      </c>
      <c r="BE516" t="s">
        <v>136</v>
      </c>
      <c r="BI516" t="s">
        <v>112</v>
      </c>
      <c r="BJ516" t="s">
        <v>111</v>
      </c>
      <c r="BK516" t="s">
        <v>125</v>
      </c>
      <c r="BL516" t="str">
        <f>"https://www.hvlgroup.com/Products/Specs/"&amp;"H216701L-PN"</f>
        <v>https://www.hvlgroup.com/Products/Specs/H216701L-PN</v>
      </c>
      <c r="BM516" t="s">
        <v>1251</v>
      </c>
      <c r="BN516" t="str">
        <f>"https://www.hvlgroup.com/Product/"&amp;"H216701L-PN"</f>
        <v>https://www.hvlgroup.com/Product/H216701L-PN</v>
      </c>
      <c r="BO516" t="s">
        <v>104</v>
      </c>
      <c r="BP516" t="s">
        <v>104</v>
      </c>
      <c r="BQ516" t="s">
        <v>115</v>
      </c>
      <c r="BR516" t="s">
        <v>116</v>
      </c>
      <c r="BS516" t="s">
        <v>1244</v>
      </c>
      <c r="BT516">
        <v>8.25</v>
      </c>
      <c r="BV516" s="1">
        <v>43101</v>
      </c>
      <c r="BW516">
        <v>135</v>
      </c>
      <c r="BX516">
        <v>14</v>
      </c>
      <c r="BY516" t="s">
        <v>104</v>
      </c>
      <c r="BZ516">
        <v>0</v>
      </c>
      <c r="CA516">
        <v>0</v>
      </c>
      <c r="CB516">
        <v>0</v>
      </c>
      <c r="CC516">
        <v>0</v>
      </c>
      <c r="CD516">
        <v>1</v>
      </c>
      <c r="CE516">
        <v>44</v>
      </c>
      <c r="CF516" t="s">
        <v>90</v>
      </c>
      <c r="CI516" t="s">
        <v>111</v>
      </c>
      <c r="CJ516" t="s">
        <v>118</v>
      </c>
      <c r="CK516" t="s">
        <v>111</v>
      </c>
      <c r="CL516" t="s">
        <v>119</v>
      </c>
      <c r="CM516" t="s">
        <v>104</v>
      </c>
    </row>
    <row r="517" spans="1:91" x14ac:dyDescent="0.25">
      <c r="A517" t="s">
        <v>89</v>
      </c>
      <c r="B517" t="s">
        <v>90</v>
      </c>
      <c r="C517" t="s">
        <v>1253</v>
      </c>
      <c r="D517" t="s">
        <v>1254</v>
      </c>
      <c r="E517" s="4">
        <v>806134847708</v>
      </c>
      <c r="F517" t="s">
        <v>192</v>
      </c>
      <c r="G517" s="4">
        <v>99</v>
      </c>
      <c r="H517" s="4">
        <v>198</v>
      </c>
      <c r="I517" t="s">
        <v>1045</v>
      </c>
      <c r="J517" t="s">
        <v>1242</v>
      </c>
      <c r="K517" t="s">
        <v>96</v>
      </c>
      <c r="L517" t="s">
        <v>97</v>
      </c>
      <c r="M517" t="s">
        <v>98</v>
      </c>
      <c r="N517" t="s">
        <v>99</v>
      </c>
      <c r="O517" t="s">
        <v>100</v>
      </c>
      <c r="P517" t="s">
        <v>1040</v>
      </c>
      <c r="Q517" t="s">
        <v>102</v>
      </c>
      <c r="R517">
        <v>0</v>
      </c>
      <c r="S517">
        <v>9</v>
      </c>
      <c r="T517">
        <v>7</v>
      </c>
      <c r="U517">
        <v>10.5</v>
      </c>
      <c r="V517">
        <v>130.5</v>
      </c>
      <c r="W517">
        <v>0</v>
      </c>
      <c r="X517">
        <v>0</v>
      </c>
      <c r="Y517">
        <v>4</v>
      </c>
      <c r="Z517">
        <v>1</v>
      </c>
      <c r="AA517">
        <v>60</v>
      </c>
      <c r="AB517" t="s">
        <v>182</v>
      </c>
      <c r="AD517" t="s">
        <v>182</v>
      </c>
      <c r="AE517" t="s">
        <v>182</v>
      </c>
      <c r="AF517" t="s">
        <v>111</v>
      </c>
      <c r="AG517" t="s">
        <v>105</v>
      </c>
      <c r="AH517">
        <v>21</v>
      </c>
      <c r="AI517">
        <v>13</v>
      </c>
      <c r="AJ517">
        <v>10</v>
      </c>
      <c r="AK517">
        <v>6</v>
      </c>
      <c r="AL517">
        <v>0</v>
      </c>
      <c r="AM517">
        <v>0</v>
      </c>
      <c r="AN517">
        <v>0</v>
      </c>
      <c r="AO517">
        <v>0</v>
      </c>
      <c r="AP517" t="s">
        <v>106</v>
      </c>
      <c r="AQ517" t="s">
        <v>107</v>
      </c>
      <c r="AR517" t="s">
        <v>108</v>
      </c>
      <c r="AS517" t="s">
        <v>109</v>
      </c>
      <c r="AT517" t="s">
        <v>110</v>
      </c>
      <c r="AU517" t="s">
        <v>104</v>
      </c>
      <c r="AX517" t="s">
        <v>104</v>
      </c>
      <c r="AY517">
        <v>0</v>
      </c>
      <c r="AZ517">
        <v>0.5</v>
      </c>
      <c r="BA517">
        <v>4.75</v>
      </c>
      <c r="BC517">
        <v>0</v>
      </c>
      <c r="BD517">
        <v>123</v>
      </c>
      <c r="BE517" t="s">
        <v>136</v>
      </c>
      <c r="BI517" t="s">
        <v>112</v>
      </c>
      <c r="BJ517" t="s">
        <v>111</v>
      </c>
      <c r="BK517" t="s">
        <v>113</v>
      </c>
      <c r="BL517" t="str">
        <f>"https://www.hvlgroup.com/Products/Specs/"&amp;"H216701S-AGB"</f>
        <v>https://www.hvlgroup.com/Products/Specs/H216701S-AGB</v>
      </c>
      <c r="BM517" t="s">
        <v>1251</v>
      </c>
      <c r="BN517" t="str">
        <f>"https://www.hvlgroup.com/Product/"&amp;"H216701S-AGB"</f>
        <v>https://www.hvlgroup.com/Product/H216701S-AGB</v>
      </c>
      <c r="BO517" t="s">
        <v>104</v>
      </c>
      <c r="BP517" t="s">
        <v>104</v>
      </c>
      <c r="BQ517" t="s">
        <v>115</v>
      </c>
      <c r="BR517" t="s">
        <v>116</v>
      </c>
      <c r="BS517" t="s">
        <v>610</v>
      </c>
      <c r="BT517">
        <v>6</v>
      </c>
      <c r="BV517" s="1">
        <v>43101</v>
      </c>
      <c r="BW517">
        <v>130.5</v>
      </c>
      <c r="BX517">
        <v>10.5</v>
      </c>
      <c r="BY517" t="s">
        <v>104</v>
      </c>
      <c r="BZ517">
        <v>0</v>
      </c>
      <c r="CA517">
        <v>0</v>
      </c>
      <c r="CB517">
        <v>0</v>
      </c>
      <c r="CC517">
        <v>0</v>
      </c>
      <c r="CD517">
        <v>1</v>
      </c>
      <c r="CE517">
        <v>44</v>
      </c>
      <c r="CF517" t="s">
        <v>90</v>
      </c>
      <c r="CI517" t="s">
        <v>111</v>
      </c>
      <c r="CJ517" t="s">
        <v>118</v>
      </c>
      <c r="CK517" t="s">
        <v>111</v>
      </c>
      <c r="CL517" t="s">
        <v>119</v>
      </c>
      <c r="CM517" t="s">
        <v>104</v>
      </c>
    </row>
    <row r="518" spans="1:91" x14ac:dyDescent="0.25">
      <c r="A518" t="s">
        <v>89</v>
      </c>
      <c r="B518" t="s">
        <v>90</v>
      </c>
      <c r="C518" t="s">
        <v>1255</v>
      </c>
      <c r="D518" t="s">
        <v>1254</v>
      </c>
      <c r="E518" s="4">
        <v>806134847715</v>
      </c>
      <c r="F518" t="s">
        <v>192</v>
      </c>
      <c r="G518" s="4">
        <v>99</v>
      </c>
      <c r="H518" s="4">
        <v>198</v>
      </c>
      <c r="I518" t="s">
        <v>1045</v>
      </c>
      <c r="J518" t="s">
        <v>1242</v>
      </c>
      <c r="K518" t="s">
        <v>96</v>
      </c>
      <c r="L518" t="s">
        <v>97</v>
      </c>
      <c r="M518" t="s">
        <v>98</v>
      </c>
      <c r="N518" t="s">
        <v>124</v>
      </c>
      <c r="O518" t="s">
        <v>100</v>
      </c>
      <c r="P518" t="s">
        <v>1040</v>
      </c>
      <c r="Q518" t="s">
        <v>102</v>
      </c>
      <c r="R518">
        <v>0</v>
      </c>
      <c r="S518">
        <v>9</v>
      </c>
      <c r="T518">
        <v>7</v>
      </c>
      <c r="U518">
        <v>10.5</v>
      </c>
      <c r="V518">
        <v>130.5</v>
      </c>
      <c r="W518">
        <v>0</v>
      </c>
      <c r="X518">
        <v>0</v>
      </c>
      <c r="Y518">
        <v>4</v>
      </c>
      <c r="Z518">
        <v>1</v>
      </c>
      <c r="AA518">
        <v>60</v>
      </c>
      <c r="AB518" t="s">
        <v>182</v>
      </c>
      <c r="AD518" t="s">
        <v>182</v>
      </c>
      <c r="AE518" t="s">
        <v>182</v>
      </c>
      <c r="AF518" t="s">
        <v>111</v>
      </c>
      <c r="AG518" t="s">
        <v>105</v>
      </c>
      <c r="AH518">
        <v>21</v>
      </c>
      <c r="AI518">
        <v>13</v>
      </c>
      <c r="AJ518">
        <v>10</v>
      </c>
      <c r="AK518">
        <v>6</v>
      </c>
      <c r="AL518">
        <v>0</v>
      </c>
      <c r="AM518">
        <v>0</v>
      </c>
      <c r="AN518">
        <v>0</v>
      </c>
      <c r="AO518">
        <v>0</v>
      </c>
      <c r="AP518" t="s">
        <v>106</v>
      </c>
      <c r="AQ518" t="s">
        <v>107</v>
      </c>
      <c r="AR518" t="s">
        <v>108</v>
      </c>
      <c r="AS518" t="s">
        <v>109</v>
      </c>
      <c r="AT518" t="s">
        <v>110</v>
      </c>
      <c r="AU518" t="s">
        <v>104</v>
      </c>
      <c r="AX518" t="s">
        <v>104</v>
      </c>
      <c r="AY518">
        <v>0</v>
      </c>
      <c r="AZ518">
        <v>0.5</v>
      </c>
      <c r="BA518">
        <v>4.75</v>
      </c>
      <c r="BC518">
        <v>0</v>
      </c>
      <c r="BD518">
        <v>123</v>
      </c>
      <c r="BE518" t="s">
        <v>136</v>
      </c>
      <c r="BI518" t="s">
        <v>112</v>
      </c>
      <c r="BJ518" t="s">
        <v>111</v>
      </c>
      <c r="BK518" t="s">
        <v>125</v>
      </c>
      <c r="BL518" t="str">
        <f>"https://www.hvlgroup.com/Products/Specs/"&amp;"H216701S-PN"</f>
        <v>https://www.hvlgroup.com/Products/Specs/H216701S-PN</v>
      </c>
      <c r="BM518" t="s">
        <v>1251</v>
      </c>
      <c r="BN518" t="str">
        <f>"https://www.hvlgroup.com/Product/"&amp;"H216701S-PN"</f>
        <v>https://www.hvlgroup.com/Product/H216701S-PN</v>
      </c>
      <c r="BO518" t="s">
        <v>104</v>
      </c>
      <c r="BP518" t="s">
        <v>104</v>
      </c>
      <c r="BQ518" t="s">
        <v>115</v>
      </c>
      <c r="BR518" t="s">
        <v>116</v>
      </c>
      <c r="BS518" t="s">
        <v>610</v>
      </c>
      <c r="BT518">
        <v>6</v>
      </c>
      <c r="BV518" s="1">
        <v>43101</v>
      </c>
      <c r="BW518">
        <v>130.5</v>
      </c>
      <c r="BX518">
        <v>10.5</v>
      </c>
      <c r="BY518" t="s">
        <v>104</v>
      </c>
      <c r="BZ518">
        <v>0</v>
      </c>
      <c r="CA518">
        <v>0</v>
      </c>
      <c r="CB518">
        <v>0</v>
      </c>
      <c r="CC518">
        <v>0</v>
      </c>
      <c r="CD518">
        <v>1</v>
      </c>
      <c r="CE518">
        <v>44</v>
      </c>
      <c r="CF518" t="s">
        <v>90</v>
      </c>
      <c r="CI518" t="s">
        <v>111</v>
      </c>
      <c r="CJ518" t="s">
        <v>118</v>
      </c>
      <c r="CK518" t="s">
        <v>111</v>
      </c>
      <c r="CL518" t="s">
        <v>119</v>
      </c>
      <c r="CM518" t="s">
        <v>104</v>
      </c>
    </row>
    <row r="519" spans="1:91" x14ac:dyDescent="0.25">
      <c r="A519" t="s">
        <v>89</v>
      </c>
      <c r="B519" t="s">
        <v>90</v>
      </c>
      <c r="C519" t="s">
        <v>1256</v>
      </c>
      <c r="D519" t="s">
        <v>1257</v>
      </c>
      <c r="E519" s="4">
        <v>806134847722</v>
      </c>
      <c r="F519" t="s">
        <v>93</v>
      </c>
      <c r="G519" s="4">
        <v>81</v>
      </c>
      <c r="H519" s="4">
        <v>162</v>
      </c>
      <c r="I519" t="s">
        <v>94</v>
      </c>
      <c r="J519" t="s">
        <v>1258</v>
      </c>
      <c r="K519" t="s">
        <v>96</v>
      </c>
      <c r="L519" t="s">
        <v>97</v>
      </c>
      <c r="M519" t="s">
        <v>98</v>
      </c>
      <c r="N519" t="s">
        <v>99</v>
      </c>
      <c r="O519" t="s">
        <v>100</v>
      </c>
      <c r="P519" t="s">
        <v>1040</v>
      </c>
      <c r="Q519" t="s">
        <v>102</v>
      </c>
      <c r="R519">
        <v>0</v>
      </c>
      <c r="S519">
        <v>4.75</v>
      </c>
      <c r="T519">
        <v>17.5</v>
      </c>
      <c r="U519">
        <v>0</v>
      </c>
      <c r="V519">
        <v>0</v>
      </c>
      <c r="W519">
        <v>0</v>
      </c>
      <c r="X519">
        <v>4</v>
      </c>
      <c r="Y519">
        <v>2</v>
      </c>
      <c r="Z519">
        <v>1</v>
      </c>
      <c r="AA519">
        <v>60</v>
      </c>
      <c r="AB519" t="s">
        <v>103</v>
      </c>
      <c r="AD519" t="s">
        <v>103</v>
      </c>
      <c r="AE519" t="s">
        <v>103</v>
      </c>
      <c r="AF519" t="s">
        <v>104</v>
      </c>
      <c r="AG519" t="s">
        <v>105</v>
      </c>
      <c r="AH519">
        <v>17</v>
      </c>
      <c r="AI519">
        <v>10</v>
      </c>
      <c r="AJ519">
        <v>8</v>
      </c>
      <c r="AK519">
        <v>4</v>
      </c>
      <c r="AL519">
        <v>0</v>
      </c>
      <c r="AM519">
        <v>0</v>
      </c>
      <c r="AN519">
        <v>0</v>
      </c>
      <c r="AO519">
        <v>0</v>
      </c>
      <c r="AP519" t="s">
        <v>106</v>
      </c>
      <c r="AQ519" t="s">
        <v>107</v>
      </c>
      <c r="AR519" t="s">
        <v>108</v>
      </c>
      <c r="AS519" t="s">
        <v>109</v>
      </c>
      <c r="AT519" t="s">
        <v>110</v>
      </c>
      <c r="AU519" t="s">
        <v>104</v>
      </c>
      <c r="AV519" t="s">
        <v>112</v>
      </c>
      <c r="AW519" t="s">
        <v>112</v>
      </c>
      <c r="AX519" t="s">
        <v>111</v>
      </c>
      <c r="AY519">
        <v>0</v>
      </c>
      <c r="AZ519">
        <v>0.5</v>
      </c>
      <c r="BA519">
        <v>4.75</v>
      </c>
      <c r="BC519">
        <v>0</v>
      </c>
      <c r="BD519">
        <v>10</v>
      </c>
      <c r="BI519" t="s">
        <v>112</v>
      </c>
      <c r="BJ519" t="s">
        <v>111</v>
      </c>
      <c r="BK519" t="s">
        <v>113</v>
      </c>
      <c r="BL519" t="str">
        <f>"https://www.hvlgroup.com/Products/Specs/"&amp;"H220101-AGB"</f>
        <v>https://www.hvlgroup.com/Products/Specs/H220101-AGB</v>
      </c>
      <c r="BM519" t="s">
        <v>1259</v>
      </c>
      <c r="BN519" t="str">
        <f>"https://www.hvlgroup.com/Product/"&amp;"H220101-AGB"</f>
        <v>https://www.hvlgroup.com/Product/H220101-AGB</v>
      </c>
      <c r="BO519" t="s">
        <v>104</v>
      </c>
      <c r="BP519" t="s">
        <v>104</v>
      </c>
      <c r="BQ519" t="s">
        <v>422</v>
      </c>
      <c r="BR519" t="s">
        <v>116</v>
      </c>
      <c r="BS519" t="s">
        <v>200</v>
      </c>
      <c r="BT519">
        <v>8.5</v>
      </c>
      <c r="BV519" s="1">
        <v>43101</v>
      </c>
      <c r="BW519">
        <v>0</v>
      </c>
      <c r="BX519">
        <v>0</v>
      </c>
      <c r="BY519" t="s">
        <v>111</v>
      </c>
      <c r="BZ519">
        <v>0</v>
      </c>
      <c r="CA519">
        <v>0</v>
      </c>
      <c r="CB519">
        <v>0</v>
      </c>
      <c r="CC519">
        <v>0</v>
      </c>
      <c r="CD519">
        <v>1</v>
      </c>
      <c r="CE519">
        <v>98</v>
      </c>
      <c r="CF519" t="s">
        <v>90</v>
      </c>
      <c r="CI519" t="s">
        <v>111</v>
      </c>
      <c r="CJ519" t="s">
        <v>118</v>
      </c>
      <c r="CK519" t="s">
        <v>111</v>
      </c>
      <c r="CL519" t="s">
        <v>119</v>
      </c>
      <c r="CM519" t="s">
        <v>104</v>
      </c>
    </row>
    <row r="520" spans="1:91" x14ac:dyDescent="0.25">
      <c r="A520" t="s">
        <v>89</v>
      </c>
      <c r="B520" t="s">
        <v>90</v>
      </c>
      <c r="C520" t="s">
        <v>1260</v>
      </c>
      <c r="D520" t="s">
        <v>1257</v>
      </c>
      <c r="E520" s="4">
        <v>806134847739</v>
      </c>
      <c r="F520" t="s">
        <v>93</v>
      </c>
      <c r="G520" s="4">
        <v>81</v>
      </c>
      <c r="H520" s="4">
        <v>162</v>
      </c>
      <c r="I520" t="s">
        <v>548</v>
      </c>
      <c r="J520" t="s">
        <v>1258</v>
      </c>
      <c r="K520" t="s">
        <v>96</v>
      </c>
      <c r="L520" t="s">
        <v>97</v>
      </c>
      <c r="M520" t="s">
        <v>98</v>
      </c>
      <c r="N520" t="s">
        <v>121</v>
      </c>
      <c r="O520" t="s">
        <v>100</v>
      </c>
      <c r="P520" t="s">
        <v>1040</v>
      </c>
      <c r="Q520" t="s">
        <v>102</v>
      </c>
      <c r="R520">
        <v>0</v>
      </c>
      <c r="S520">
        <v>4.75</v>
      </c>
      <c r="T520">
        <v>17.5</v>
      </c>
      <c r="U520">
        <v>0</v>
      </c>
      <c r="V520">
        <v>0</v>
      </c>
      <c r="W520">
        <v>0</v>
      </c>
      <c r="X520">
        <v>4</v>
      </c>
      <c r="Y520">
        <v>2</v>
      </c>
      <c r="Z520">
        <v>1</v>
      </c>
      <c r="AA520">
        <v>60</v>
      </c>
      <c r="AB520" t="s">
        <v>103</v>
      </c>
      <c r="AD520" t="s">
        <v>103</v>
      </c>
      <c r="AE520" t="s">
        <v>103</v>
      </c>
      <c r="AF520" t="s">
        <v>104</v>
      </c>
      <c r="AG520" t="s">
        <v>105</v>
      </c>
      <c r="AH520">
        <v>17</v>
      </c>
      <c r="AI520">
        <v>10</v>
      </c>
      <c r="AJ520">
        <v>8</v>
      </c>
      <c r="AK520">
        <v>4</v>
      </c>
      <c r="AL520">
        <v>0</v>
      </c>
      <c r="AM520">
        <v>0</v>
      </c>
      <c r="AN520">
        <v>0</v>
      </c>
      <c r="AO520">
        <v>0</v>
      </c>
      <c r="AP520" t="s">
        <v>106</v>
      </c>
      <c r="AQ520" t="s">
        <v>107</v>
      </c>
      <c r="AR520" t="s">
        <v>108</v>
      </c>
      <c r="AS520" t="s">
        <v>109</v>
      </c>
      <c r="AT520" t="s">
        <v>110</v>
      </c>
      <c r="AU520" t="s">
        <v>104</v>
      </c>
      <c r="AV520" t="s">
        <v>112</v>
      </c>
      <c r="AW520" t="s">
        <v>112</v>
      </c>
      <c r="AX520" t="s">
        <v>111</v>
      </c>
      <c r="AY520">
        <v>0</v>
      </c>
      <c r="AZ520">
        <v>0.5</v>
      </c>
      <c r="BA520">
        <v>4.75</v>
      </c>
      <c r="BC520">
        <v>0</v>
      </c>
      <c r="BD520">
        <v>10</v>
      </c>
      <c r="BI520" t="s">
        <v>112</v>
      </c>
      <c r="BJ520" t="s">
        <v>111</v>
      </c>
      <c r="BK520" t="s">
        <v>122</v>
      </c>
      <c r="BL520" t="str">
        <f>"https://www.hvlgroup.com/Products/Specs/"&amp;"H220101-OB"</f>
        <v>https://www.hvlgroup.com/Products/Specs/H220101-OB</v>
      </c>
      <c r="BM520" t="s">
        <v>1259</v>
      </c>
      <c r="BN520" t="str">
        <f>"https://www.hvlgroup.com/Product/"&amp;"H220101-OB"</f>
        <v>https://www.hvlgroup.com/Product/H220101-OB</v>
      </c>
      <c r="BO520" t="s">
        <v>104</v>
      </c>
      <c r="BP520" t="s">
        <v>104</v>
      </c>
      <c r="BQ520" t="s">
        <v>422</v>
      </c>
      <c r="BR520" t="s">
        <v>116</v>
      </c>
      <c r="BS520" t="s">
        <v>200</v>
      </c>
      <c r="BT520">
        <v>8.5</v>
      </c>
      <c r="BV520" s="1">
        <v>43101</v>
      </c>
      <c r="BW520">
        <v>0</v>
      </c>
      <c r="BX520">
        <v>0</v>
      </c>
      <c r="BY520" t="s">
        <v>111</v>
      </c>
      <c r="BZ520">
        <v>0</v>
      </c>
      <c r="CA520">
        <v>0</v>
      </c>
      <c r="CB520">
        <v>0</v>
      </c>
      <c r="CC520">
        <v>0</v>
      </c>
      <c r="CD520">
        <v>1</v>
      </c>
      <c r="CE520">
        <v>98</v>
      </c>
      <c r="CF520" t="s">
        <v>90</v>
      </c>
      <c r="CI520" t="s">
        <v>111</v>
      </c>
      <c r="CJ520" t="s">
        <v>118</v>
      </c>
      <c r="CK520" t="s">
        <v>111</v>
      </c>
      <c r="CL520" t="s">
        <v>119</v>
      </c>
      <c r="CM520" t="s">
        <v>104</v>
      </c>
    </row>
    <row r="521" spans="1:91" x14ac:dyDescent="0.25">
      <c r="A521" t="s">
        <v>89</v>
      </c>
      <c r="B521" t="s">
        <v>90</v>
      </c>
      <c r="C521" t="s">
        <v>1261</v>
      </c>
      <c r="D521" t="s">
        <v>1257</v>
      </c>
      <c r="E521" s="4">
        <v>806134847746</v>
      </c>
      <c r="F521" t="s">
        <v>93</v>
      </c>
      <c r="G521" s="4">
        <v>81</v>
      </c>
      <c r="H521" s="4">
        <v>162</v>
      </c>
      <c r="I521" t="s">
        <v>548</v>
      </c>
      <c r="J521" t="s">
        <v>1258</v>
      </c>
      <c r="K521" t="s">
        <v>96</v>
      </c>
      <c r="L521" t="s">
        <v>97</v>
      </c>
      <c r="M521" t="s">
        <v>98</v>
      </c>
      <c r="N521" t="s">
        <v>124</v>
      </c>
      <c r="O521" t="s">
        <v>100</v>
      </c>
      <c r="P521" t="s">
        <v>1040</v>
      </c>
      <c r="Q521" t="s">
        <v>102</v>
      </c>
      <c r="R521">
        <v>0</v>
      </c>
      <c r="S521">
        <v>4.75</v>
      </c>
      <c r="T521">
        <v>17.5</v>
      </c>
      <c r="U521">
        <v>0</v>
      </c>
      <c r="V521">
        <v>0</v>
      </c>
      <c r="W521">
        <v>0</v>
      </c>
      <c r="X521">
        <v>4</v>
      </c>
      <c r="Y521">
        <v>2</v>
      </c>
      <c r="Z521">
        <v>1</v>
      </c>
      <c r="AA521">
        <v>60</v>
      </c>
      <c r="AB521" t="s">
        <v>103</v>
      </c>
      <c r="AD521" t="s">
        <v>103</v>
      </c>
      <c r="AE521" t="s">
        <v>103</v>
      </c>
      <c r="AF521" t="s">
        <v>104</v>
      </c>
      <c r="AG521" t="s">
        <v>105</v>
      </c>
      <c r="AH521">
        <v>17</v>
      </c>
      <c r="AI521">
        <v>10</v>
      </c>
      <c r="AJ521">
        <v>8</v>
      </c>
      <c r="AK521">
        <v>4</v>
      </c>
      <c r="AL521">
        <v>0</v>
      </c>
      <c r="AM521">
        <v>0</v>
      </c>
      <c r="AN521">
        <v>0</v>
      </c>
      <c r="AO521">
        <v>0</v>
      </c>
      <c r="AP521" t="s">
        <v>106</v>
      </c>
      <c r="AQ521" t="s">
        <v>107</v>
      </c>
      <c r="AR521" t="s">
        <v>108</v>
      </c>
      <c r="AS521" t="s">
        <v>109</v>
      </c>
      <c r="AT521" t="s">
        <v>110</v>
      </c>
      <c r="AU521" t="s">
        <v>104</v>
      </c>
      <c r="AV521" t="s">
        <v>112</v>
      </c>
      <c r="AW521" t="s">
        <v>112</v>
      </c>
      <c r="AX521" t="s">
        <v>111</v>
      </c>
      <c r="AY521">
        <v>0</v>
      </c>
      <c r="AZ521">
        <v>0.5</v>
      </c>
      <c r="BA521">
        <v>4.75</v>
      </c>
      <c r="BC521">
        <v>0</v>
      </c>
      <c r="BD521">
        <v>10</v>
      </c>
      <c r="BI521" t="s">
        <v>112</v>
      </c>
      <c r="BJ521" t="s">
        <v>111</v>
      </c>
      <c r="BK521" t="s">
        <v>125</v>
      </c>
      <c r="BL521" t="str">
        <f>"https://www.hvlgroup.com/Products/Specs/"&amp;"H220101-PN"</f>
        <v>https://www.hvlgroup.com/Products/Specs/H220101-PN</v>
      </c>
      <c r="BM521" t="s">
        <v>1259</v>
      </c>
      <c r="BN521" t="str">
        <f>"https://www.hvlgroup.com/Product/"&amp;"H220101-PN"</f>
        <v>https://www.hvlgroup.com/Product/H220101-PN</v>
      </c>
      <c r="BO521" t="s">
        <v>104</v>
      </c>
      <c r="BP521" t="s">
        <v>104</v>
      </c>
      <c r="BQ521" t="s">
        <v>422</v>
      </c>
      <c r="BR521" t="s">
        <v>116</v>
      </c>
      <c r="BS521" t="s">
        <v>200</v>
      </c>
      <c r="BT521">
        <v>8.5</v>
      </c>
      <c r="BV521" s="1">
        <v>43101</v>
      </c>
      <c r="BW521">
        <v>0</v>
      </c>
      <c r="BX521">
        <v>0</v>
      </c>
      <c r="BY521" t="s">
        <v>111</v>
      </c>
      <c r="BZ521">
        <v>0</v>
      </c>
      <c r="CA521">
        <v>0</v>
      </c>
      <c r="CB521">
        <v>0</v>
      </c>
      <c r="CC521">
        <v>0</v>
      </c>
      <c r="CD521">
        <v>1</v>
      </c>
      <c r="CE521">
        <v>98</v>
      </c>
      <c r="CF521" t="s">
        <v>90</v>
      </c>
      <c r="CI521" t="s">
        <v>111</v>
      </c>
      <c r="CJ521" t="s">
        <v>118</v>
      </c>
      <c r="CK521" t="s">
        <v>111</v>
      </c>
      <c r="CL521" t="s">
        <v>119</v>
      </c>
      <c r="CM521" t="s">
        <v>104</v>
      </c>
    </row>
    <row r="522" spans="1:91" x14ac:dyDescent="0.25">
      <c r="A522" t="s">
        <v>89</v>
      </c>
      <c r="B522" t="s">
        <v>90</v>
      </c>
      <c r="C522" t="s">
        <v>1262</v>
      </c>
      <c r="D522" t="s">
        <v>1263</v>
      </c>
      <c r="E522" s="4">
        <v>806134847753</v>
      </c>
      <c r="F522" t="s">
        <v>93</v>
      </c>
      <c r="G522" s="4">
        <v>99</v>
      </c>
      <c r="H522" s="4">
        <v>198</v>
      </c>
      <c r="I522" t="s">
        <v>548</v>
      </c>
      <c r="J522" t="s">
        <v>1264</v>
      </c>
      <c r="K522" t="s">
        <v>96</v>
      </c>
      <c r="L522" t="s">
        <v>97</v>
      </c>
      <c r="M522" t="s">
        <v>98</v>
      </c>
      <c r="N522" t="s">
        <v>99</v>
      </c>
      <c r="O522" t="s">
        <v>100</v>
      </c>
      <c r="P522" t="s">
        <v>1040</v>
      </c>
      <c r="Q522" t="s">
        <v>102</v>
      </c>
      <c r="R522">
        <v>0</v>
      </c>
      <c r="S522">
        <v>4.75</v>
      </c>
      <c r="T522">
        <v>19</v>
      </c>
      <c r="U522">
        <v>0</v>
      </c>
      <c r="V522">
        <v>0</v>
      </c>
      <c r="W522">
        <v>0</v>
      </c>
      <c r="X522">
        <v>5.5</v>
      </c>
      <c r="Y522">
        <v>4</v>
      </c>
      <c r="Z522">
        <v>1</v>
      </c>
      <c r="AA522">
        <v>75</v>
      </c>
      <c r="AB522" t="s">
        <v>278</v>
      </c>
      <c r="AD522" t="s">
        <v>278</v>
      </c>
      <c r="AE522" t="s">
        <v>278</v>
      </c>
      <c r="AF522" t="s">
        <v>111</v>
      </c>
      <c r="AG522" t="s">
        <v>105</v>
      </c>
      <c r="AH522">
        <v>22</v>
      </c>
      <c r="AI522">
        <v>9</v>
      </c>
      <c r="AJ522">
        <v>8</v>
      </c>
      <c r="AK522">
        <v>6</v>
      </c>
      <c r="AL522">
        <v>0</v>
      </c>
      <c r="AM522">
        <v>0</v>
      </c>
      <c r="AN522">
        <v>0</v>
      </c>
      <c r="AO522">
        <v>0</v>
      </c>
      <c r="AP522" t="s">
        <v>106</v>
      </c>
      <c r="AQ522" t="s">
        <v>107</v>
      </c>
      <c r="AR522" t="s">
        <v>108</v>
      </c>
      <c r="AS522" t="s">
        <v>109</v>
      </c>
      <c r="AT522" t="s">
        <v>110</v>
      </c>
      <c r="AU522" t="s">
        <v>111</v>
      </c>
      <c r="AV522" t="s">
        <v>112</v>
      </c>
      <c r="AW522" t="s">
        <v>112</v>
      </c>
      <c r="AX522" t="s">
        <v>104</v>
      </c>
      <c r="AY522">
        <v>0</v>
      </c>
      <c r="AZ522">
        <v>0.5</v>
      </c>
      <c r="BA522">
        <v>4.75</v>
      </c>
      <c r="BC522">
        <v>0</v>
      </c>
      <c r="BD522">
        <v>7</v>
      </c>
      <c r="BI522" t="s">
        <v>112</v>
      </c>
      <c r="BJ522" t="s">
        <v>111</v>
      </c>
      <c r="BK522" t="s">
        <v>113</v>
      </c>
      <c r="BL522" t="str">
        <f>"https://www.hvlgroup.com/Products/Specs/"&amp;"H222101-AGB"</f>
        <v>https://www.hvlgroup.com/Products/Specs/H222101-AGB</v>
      </c>
      <c r="BM522" t="s">
        <v>1265</v>
      </c>
      <c r="BN522" t="str">
        <f>"https://www.hvlgroup.com/Product/"&amp;"H222101-AGB"</f>
        <v>https://www.hvlgroup.com/Product/H222101-AGB</v>
      </c>
      <c r="BO522" t="s">
        <v>104</v>
      </c>
      <c r="BP522" t="s">
        <v>104</v>
      </c>
      <c r="BQ522" t="s">
        <v>115</v>
      </c>
      <c r="BR522" t="s">
        <v>116</v>
      </c>
      <c r="BS522" t="s">
        <v>1266</v>
      </c>
      <c r="BT522">
        <v>11.25</v>
      </c>
      <c r="BV522" s="1">
        <v>43101</v>
      </c>
      <c r="BW522">
        <v>0</v>
      </c>
      <c r="BX522">
        <v>0</v>
      </c>
      <c r="BY522" t="s">
        <v>104</v>
      </c>
      <c r="BZ522">
        <v>0</v>
      </c>
      <c r="CA522">
        <v>0</v>
      </c>
      <c r="CB522">
        <v>0</v>
      </c>
      <c r="CC522">
        <v>0</v>
      </c>
      <c r="CD522">
        <v>1</v>
      </c>
      <c r="CE522">
        <v>98</v>
      </c>
      <c r="CF522" t="s">
        <v>90</v>
      </c>
      <c r="CI522" t="s">
        <v>111</v>
      </c>
      <c r="CJ522" t="s">
        <v>118</v>
      </c>
      <c r="CK522" t="s">
        <v>111</v>
      </c>
      <c r="CL522" t="s">
        <v>119</v>
      </c>
      <c r="CM522" t="s">
        <v>104</v>
      </c>
    </row>
    <row r="523" spans="1:91" x14ac:dyDescent="0.25">
      <c r="A523" t="s">
        <v>89</v>
      </c>
      <c r="B523" t="s">
        <v>90</v>
      </c>
      <c r="C523" t="s">
        <v>1267</v>
      </c>
      <c r="D523" t="s">
        <v>1263</v>
      </c>
      <c r="E523" s="4">
        <v>806134847760</v>
      </c>
      <c r="F523" t="s">
        <v>93</v>
      </c>
      <c r="G523" s="4">
        <v>99</v>
      </c>
      <c r="H523" s="4">
        <v>198</v>
      </c>
      <c r="I523" t="s">
        <v>548</v>
      </c>
      <c r="J523" t="s">
        <v>1264</v>
      </c>
      <c r="K523" t="s">
        <v>96</v>
      </c>
      <c r="L523" t="s">
        <v>97</v>
      </c>
      <c r="M523" t="s">
        <v>98</v>
      </c>
      <c r="N523" t="s">
        <v>124</v>
      </c>
      <c r="O523" t="s">
        <v>100</v>
      </c>
      <c r="P523" t="s">
        <v>1040</v>
      </c>
      <c r="Q523" t="s">
        <v>102</v>
      </c>
      <c r="R523">
        <v>0</v>
      </c>
      <c r="S523">
        <v>4.75</v>
      </c>
      <c r="T523">
        <v>19</v>
      </c>
      <c r="U523">
        <v>0</v>
      </c>
      <c r="V523">
        <v>0</v>
      </c>
      <c r="W523">
        <v>0</v>
      </c>
      <c r="X523">
        <v>5.5</v>
      </c>
      <c r="Y523">
        <v>4</v>
      </c>
      <c r="Z523">
        <v>1</v>
      </c>
      <c r="AA523">
        <v>75</v>
      </c>
      <c r="AB523" t="s">
        <v>278</v>
      </c>
      <c r="AD523" t="s">
        <v>278</v>
      </c>
      <c r="AE523" t="s">
        <v>278</v>
      </c>
      <c r="AF523" t="s">
        <v>111</v>
      </c>
      <c r="AG523" t="s">
        <v>105</v>
      </c>
      <c r="AH523">
        <v>22</v>
      </c>
      <c r="AI523">
        <v>9</v>
      </c>
      <c r="AJ523">
        <v>8</v>
      </c>
      <c r="AK523">
        <v>6</v>
      </c>
      <c r="AL523">
        <v>0</v>
      </c>
      <c r="AM523">
        <v>0</v>
      </c>
      <c r="AN523">
        <v>0</v>
      </c>
      <c r="AO523">
        <v>0</v>
      </c>
      <c r="AP523" t="s">
        <v>106</v>
      </c>
      <c r="AQ523" t="s">
        <v>107</v>
      </c>
      <c r="AR523" t="s">
        <v>108</v>
      </c>
      <c r="AS523" t="s">
        <v>109</v>
      </c>
      <c r="AT523" t="s">
        <v>110</v>
      </c>
      <c r="AU523" t="s">
        <v>111</v>
      </c>
      <c r="AV523" t="s">
        <v>112</v>
      </c>
      <c r="AW523" t="s">
        <v>112</v>
      </c>
      <c r="AX523" t="s">
        <v>104</v>
      </c>
      <c r="AY523">
        <v>0</v>
      </c>
      <c r="AZ523">
        <v>0.5</v>
      </c>
      <c r="BA523">
        <v>4.75</v>
      </c>
      <c r="BC523">
        <v>0</v>
      </c>
      <c r="BD523">
        <v>7</v>
      </c>
      <c r="BI523" t="s">
        <v>112</v>
      </c>
      <c r="BJ523" t="s">
        <v>111</v>
      </c>
      <c r="BK523" t="s">
        <v>125</v>
      </c>
      <c r="BL523" t="str">
        <f>"https://www.hvlgroup.com/Products/Specs/"&amp;"H222101-PN"</f>
        <v>https://www.hvlgroup.com/Products/Specs/H222101-PN</v>
      </c>
      <c r="BM523" t="s">
        <v>1265</v>
      </c>
      <c r="BN523" t="str">
        <f>"https://www.hvlgroup.com/Product/"&amp;"H222101-PN"</f>
        <v>https://www.hvlgroup.com/Product/H222101-PN</v>
      </c>
      <c r="BO523" t="s">
        <v>104</v>
      </c>
      <c r="BP523" t="s">
        <v>104</v>
      </c>
      <c r="BQ523" t="s">
        <v>115</v>
      </c>
      <c r="BR523" t="s">
        <v>116</v>
      </c>
      <c r="BS523" t="s">
        <v>1266</v>
      </c>
      <c r="BT523">
        <v>11.25</v>
      </c>
      <c r="BV523" s="1">
        <v>43101</v>
      </c>
      <c r="BW523">
        <v>0</v>
      </c>
      <c r="BX523">
        <v>0</v>
      </c>
      <c r="BY523" t="s">
        <v>104</v>
      </c>
      <c r="BZ523">
        <v>0</v>
      </c>
      <c r="CA523">
        <v>0</v>
      </c>
      <c r="CB523">
        <v>0</v>
      </c>
      <c r="CC523">
        <v>0</v>
      </c>
      <c r="CD523">
        <v>1</v>
      </c>
      <c r="CE523">
        <v>98</v>
      </c>
      <c r="CF523" t="s">
        <v>90</v>
      </c>
      <c r="CI523" t="s">
        <v>111</v>
      </c>
      <c r="CJ523" t="s">
        <v>118</v>
      </c>
      <c r="CK523" t="s">
        <v>111</v>
      </c>
      <c r="CL523" t="s">
        <v>119</v>
      </c>
      <c r="CM523" t="s">
        <v>104</v>
      </c>
    </row>
    <row r="524" spans="1:91" x14ac:dyDescent="0.25">
      <c r="A524" t="s">
        <v>89</v>
      </c>
      <c r="B524" t="s">
        <v>90</v>
      </c>
      <c r="C524" t="s">
        <v>1268</v>
      </c>
      <c r="D524" t="s">
        <v>1269</v>
      </c>
      <c r="E524" s="4">
        <v>806134847777</v>
      </c>
      <c r="F524" t="s">
        <v>134</v>
      </c>
      <c r="G524" s="4">
        <v>87</v>
      </c>
      <c r="H524" s="4">
        <v>174</v>
      </c>
      <c r="I524" t="s">
        <v>1045</v>
      </c>
      <c r="J524" t="s">
        <v>1264</v>
      </c>
      <c r="K524" t="s">
        <v>96</v>
      </c>
      <c r="L524" t="s">
        <v>97</v>
      </c>
      <c r="M524" t="s">
        <v>98</v>
      </c>
      <c r="N524" t="s">
        <v>99</v>
      </c>
      <c r="O524" t="s">
        <v>100</v>
      </c>
      <c r="P524" t="s">
        <v>1040</v>
      </c>
      <c r="Q524" t="s">
        <v>102</v>
      </c>
      <c r="R524">
        <v>0</v>
      </c>
      <c r="S524">
        <v>0</v>
      </c>
      <c r="T524">
        <v>0</v>
      </c>
      <c r="U524">
        <v>12.5</v>
      </c>
      <c r="V524">
        <v>121</v>
      </c>
      <c r="W524">
        <v>3.5</v>
      </c>
      <c r="X524">
        <v>0</v>
      </c>
      <c r="Y524">
        <v>3</v>
      </c>
      <c r="Z524">
        <v>1</v>
      </c>
      <c r="AA524">
        <v>75</v>
      </c>
      <c r="AB524" t="s">
        <v>278</v>
      </c>
      <c r="AD524" t="s">
        <v>278</v>
      </c>
      <c r="AE524" t="s">
        <v>278</v>
      </c>
      <c r="AF524" t="s">
        <v>111</v>
      </c>
      <c r="AG524" t="s">
        <v>105</v>
      </c>
      <c r="AH524">
        <v>15</v>
      </c>
      <c r="AI524">
        <v>11</v>
      </c>
      <c r="AJ524">
        <v>8</v>
      </c>
      <c r="AK524">
        <v>5</v>
      </c>
      <c r="AL524">
        <v>0</v>
      </c>
      <c r="AM524">
        <v>0</v>
      </c>
      <c r="AN524">
        <v>0</v>
      </c>
      <c r="AO524">
        <v>0</v>
      </c>
      <c r="AP524" t="s">
        <v>106</v>
      </c>
      <c r="AQ524" t="s">
        <v>107</v>
      </c>
      <c r="AR524" t="s">
        <v>108</v>
      </c>
      <c r="AS524" t="s">
        <v>109</v>
      </c>
      <c r="AT524" t="s">
        <v>110</v>
      </c>
      <c r="AU524" t="s">
        <v>104</v>
      </c>
      <c r="AX524" t="s">
        <v>104</v>
      </c>
      <c r="AY524">
        <v>0</v>
      </c>
      <c r="AZ524">
        <v>0.5</v>
      </c>
      <c r="BA524">
        <v>4.75</v>
      </c>
      <c r="BC524">
        <v>0</v>
      </c>
      <c r="BD524">
        <v>120</v>
      </c>
      <c r="BE524" t="s">
        <v>136</v>
      </c>
      <c r="BI524" t="s">
        <v>112</v>
      </c>
      <c r="BJ524" t="s">
        <v>111</v>
      </c>
      <c r="BK524" t="s">
        <v>113</v>
      </c>
      <c r="BL524" t="str">
        <f>"https://www.hvlgroup.com/Products/Specs/"&amp;"H222701-AGB"</f>
        <v>https://www.hvlgroup.com/Products/Specs/H222701-AGB</v>
      </c>
      <c r="BM524" t="s">
        <v>1270</v>
      </c>
      <c r="BN524" t="str">
        <f>"https://www.hvlgroup.com/Product/"&amp;"H222701-AGB"</f>
        <v>https://www.hvlgroup.com/Product/H222701-AGB</v>
      </c>
      <c r="BO524" t="s">
        <v>104</v>
      </c>
      <c r="BP524" t="s">
        <v>104</v>
      </c>
      <c r="BQ524" t="s">
        <v>115</v>
      </c>
      <c r="BR524" t="s">
        <v>116</v>
      </c>
      <c r="BS524" t="s">
        <v>1266</v>
      </c>
      <c r="BT524">
        <v>11.25</v>
      </c>
      <c r="BV524" s="1">
        <v>43101</v>
      </c>
      <c r="BW524">
        <v>121</v>
      </c>
      <c r="BX524">
        <v>12.5</v>
      </c>
      <c r="BY524" t="s">
        <v>104</v>
      </c>
      <c r="BZ524">
        <v>0</v>
      </c>
      <c r="CA524">
        <v>0</v>
      </c>
      <c r="CB524">
        <v>0</v>
      </c>
      <c r="CC524">
        <v>0</v>
      </c>
      <c r="CD524">
        <v>1</v>
      </c>
      <c r="CE524">
        <v>45</v>
      </c>
      <c r="CF524" t="s">
        <v>90</v>
      </c>
      <c r="CI524" t="s">
        <v>111</v>
      </c>
      <c r="CJ524" t="s">
        <v>118</v>
      </c>
      <c r="CK524" t="s">
        <v>111</v>
      </c>
      <c r="CL524" t="s">
        <v>119</v>
      </c>
      <c r="CM524" t="s">
        <v>104</v>
      </c>
    </row>
    <row r="525" spans="1:91" x14ac:dyDescent="0.25">
      <c r="A525" t="s">
        <v>89</v>
      </c>
      <c r="B525" t="s">
        <v>90</v>
      </c>
      <c r="C525" t="s">
        <v>1271</v>
      </c>
      <c r="D525" t="s">
        <v>1269</v>
      </c>
      <c r="E525" s="4">
        <v>806134847784</v>
      </c>
      <c r="F525" t="s">
        <v>134</v>
      </c>
      <c r="G525" s="4">
        <v>87</v>
      </c>
      <c r="H525" s="4">
        <v>174</v>
      </c>
      <c r="I525" t="s">
        <v>1045</v>
      </c>
      <c r="J525" t="s">
        <v>1264</v>
      </c>
      <c r="K525" t="s">
        <v>96</v>
      </c>
      <c r="L525" t="s">
        <v>97</v>
      </c>
      <c r="M525" t="s">
        <v>98</v>
      </c>
      <c r="N525" t="s">
        <v>124</v>
      </c>
      <c r="O525" t="s">
        <v>100</v>
      </c>
      <c r="P525" t="s">
        <v>1040</v>
      </c>
      <c r="Q525" t="s">
        <v>102</v>
      </c>
      <c r="R525">
        <v>0</v>
      </c>
      <c r="S525">
        <v>0</v>
      </c>
      <c r="T525">
        <v>0</v>
      </c>
      <c r="U525">
        <v>12.5</v>
      </c>
      <c r="V525">
        <v>121</v>
      </c>
      <c r="W525">
        <v>3.5</v>
      </c>
      <c r="X525">
        <v>0</v>
      </c>
      <c r="Y525">
        <v>3</v>
      </c>
      <c r="Z525">
        <v>1</v>
      </c>
      <c r="AA525">
        <v>75</v>
      </c>
      <c r="AB525" t="s">
        <v>278</v>
      </c>
      <c r="AD525" t="s">
        <v>278</v>
      </c>
      <c r="AE525" t="s">
        <v>278</v>
      </c>
      <c r="AF525" t="s">
        <v>111</v>
      </c>
      <c r="AG525" t="s">
        <v>105</v>
      </c>
      <c r="AH525">
        <v>15</v>
      </c>
      <c r="AI525">
        <v>11</v>
      </c>
      <c r="AJ525">
        <v>8</v>
      </c>
      <c r="AK525">
        <v>5</v>
      </c>
      <c r="AL525">
        <v>0</v>
      </c>
      <c r="AM525">
        <v>0</v>
      </c>
      <c r="AN525">
        <v>0</v>
      </c>
      <c r="AO525">
        <v>0</v>
      </c>
      <c r="AP525" t="s">
        <v>106</v>
      </c>
      <c r="AQ525" t="s">
        <v>107</v>
      </c>
      <c r="AR525" t="s">
        <v>108</v>
      </c>
      <c r="AS525" t="s">
        <v>109</v>
      </c>
      <c r="AT525" t="s">
        <v>110</v>
      </c>
      <c r="AU525" t="s">
        <v>104</v>
      </c>
      <c r="AX525" t="s">
        <v>104</v>
      </c>
      <c r="AY525">
        <v>0</v>
      </c>
      <c r="AZ525">
        <v>0.5</v>
      </c>
      <c r="BA525">
        <v>4.75</v>
      </c>
      <c r="BC525">
        <v>0</v>
      </c>
      <c r="BD525">
        <v>120</v>
      </c>
      <c r="BE525" t="s">
        <v>136</v>
      </c>
      <c r="BI525" t="s">
        <v>112</v>
      </c>
      <c r="BJ525" t="s">
        <v>111</v>
      </c>
      <c r="BK525" t="s">
        <v>125</v>
      </c>
      <c r="BL525" t="str">
        <f>"https://www.hvlgroup.com/Products/Specs/"&amp;"H222701-PN"</f>
        <v>https://www.hvlgroup.com/Products/Specs/H222701-PN</v>
      </c>
      <c r="BM525" t="s">
        <v>1270</v>
      </c>
      <c r="BN525" t="str">
        <f>"https://www.hvlgroup.com/Product/"&amp;"H222701-PN"</f>
        <v>https://www.hvlgroup.com/Product/H222701-PN</v>
      </c>
      <c r="BO525" t="s">
        <v>104</v>
      </c>
      <c r="BP525" t="s">
        <v>104</v>
      </c>
      <c r="BQ525" t="s">
        <v>115</v>
      </c>
      <c r="BR525" t="s">
        <v>116</v>
      </c>
      <c r="BS525" t="s">
        <v>1266</v>
      </c>
      <c r="BT525">
        <v>11.25</v>
      </c>
      <c r="BV525" s="1">
        <v>43101</v>
      </c>
      <c r="BW525">
        <v>121</v>
      </c>
      <c r="BX525">
        <v>12.5</v>
      </c>
      <c r="BY525" t="s">
        <v>104</v>
      </c>
      <c r="BZ525">
        <v>0</v>
      </c>
      <c r="CA525">
        <v>0</v>
      </c>
      <c r="CB525">
        <v>0</v>
      </c>
      <c r="CC525">
        <v>0</v>
      </c>
      <c r="CD525">
        <v>1</v>
      </c>
      <c r="CE525">
        <v>45</v>
      </c>
      <c r="CF525" t="s">
        <v>90</v>
      </c>
      <c r="CI525" t="s">
        <v>111</v>
      </c>
      <c r="CJ525" t="s">
        <v>118</v>
      </c>
      <c r="CK525" t="s">
        <v>111</v>
      </c>
      <c r="CL525" t="s">
        <v>119</v>
      </c>
      <c r="CM525" t="s">
        <v>104</v>
      </c>
    </row>
    <row r="526" spans="1:91" x14ac:dyDescent="0.25">
      <c r="A526" t="s">
        <v>89</v>
      </c>
      <c r="B526" t="s">
        <v>90</v>
      </c>
      <c r="C526" t="s">
        <v>1272</v>
      </c>
      <c r="D526" t="s">
        <v>1273</v>
      </c>
      <c r="E526" s="4">
        <v>806134847791</v>
      </c>
      <c r="F526" t="s">
        <v>93</v>
      </c>
      <c r="G526" s="4">
        <v>81</v>
      </c>
      <c r="H526" s="4">
        <v>162</v>
      </c>
      <c r="I526" t="s">
        <v>548</v>
      </c>
      <c r="J526" t="s">
        <v>1258</v>
      </c>
      <c r="K526" t="s">
        <v>96</v>
      </c>
      <c r="L526" t="s">
        <v>97</v>
      </c>
      <c r="M526" t="s">
        <v>98</v>
      </c>
      <c r="N526" t="s">
        <v>99</v>
      </c>
      <c r="O526" t="s">
        <v>100</v>
      </c>
      <c r="P526" t="s">
        <v>551</v>
      </c>
      <c r="Q526" t="s">
        <v>1207</v>
      </c>
      <c r="R526">
        <v>0</v>
      </c>
      <c r="S526">
        <v>4.75</v>
      </c>
      <c r="T526">
        <v>18.75</v>
      </c>
      <c r="U526">
        <v>0</v>
      </c>
      <c r="V526">
        <v>0</v>
      </c>
      <c r="W526">
        <v>0</v>
      </c>
      <c r="X526">
        <v>4</v>
      </c>
      <c r="Y526">
        <v>1</v>
      </c>
      <c r="Z526">
        <v>1</v>
      </c>
      <c r="AA526">
        <v>40</v>
      </c>
      <c r="AB526" t="s">
        <v>1208</v>
      </c>
      <c r="AD526" t="s">
        <v>1208</v>
      </c>
      <c r="AE526" t="s">
        <v>1208</v>
      </c>
      <c r="AF526" t="s">
        <v>104</v>
      </c>
      <c r="AG526" t="s">
        <v>105</v>
      </c>
      <c r="AH526">
        <v>15</v>
      </c>
      <c r="AI526">
        <v>7</v>
      </c>
      <c r="AJ526">
        <v>7</v>
      </c>
      <c r="AK526">
        <v>2</v>
      </c>
      <c r="AL526">
        <v>0</v>
      </c>
      <c r="AM526">
        <v>0</v>
      </c>
      <c r="AN526">
        <v>0</v>
      </c>
      <c r="AO526">
        <v>0</v>
      </c>
      <c r="AP526" t="s">
        <v>106</v>
      </c>
      <c r="AQ526" t="s">
        <v>107</v>
      </c>
      <c r="AR526" t="s">
        <v>108</v>
      </c>
      <c r="AS526" t="s">
        <v>109</v>
      </c>
      <c r="AT526" t="s">
        <v>110</v>
      </c>
      <c r="AU526" t="s">
        <v>111</v>
      </c>
      <c r="AV526" t="s">
        <v>112</v>
      </c>
      <c r="AW526" t="s">
        <v>112</v>
      </c>
      <c r="AX526" t="s">
        <v>111</v>
      </c>
      <c r="AY526">
        <v>0</v>
      </c>
      <c r="AZ526">
        <v>0</v>
      </c>
      <c r="BA526">
        <v>4.75</v>
      </c>
      <c r="BC526">
        <v>0</v>
      </c>
      <c r="BD526">
        <v>12</v>
      </c>
      <c r="BI526" t="s">
        <v>112</v>
      </c>
      <c r="BJ526" t="s">
        <v>111</v>
      </c>
      <c r="BK526" t="s">
        <v>113</v>
      </c>
      <c r="BL526" t="str">
        <f>"https://www.hvlgroup.com/Products/Specs/"&amp;"H223101-AGB"</f>
        <v>https://www.hvlgroup.com/Products/Specs/H223101-AGB</v>
      </c>
      <c r="BM526" t="s">
        <v>1274</v>
      </c>
      <c r="BN526" t="str">
        <f>"https://www.hvlgroup.com/Product/"&amp;"H223101-AGB"</f>
        <v>https://www.hvlgroup.com/Product/H223101-AGB</v>
      </c>
      <c r="BO526" t="s">
        <v>104</v>
      </c>
      <c r="BP526" t="s">
        <v>104</v>
      </c>
      <c r="BQ526" t="s">
        <v>422</v>
      </c>
      <c r="BR526" t="s">
        <v>116</v>
      </c>
      <c r="BS526" t="s">
        <v>1266</v>
      </c>
      <c r="BT526">
        <v>6.5</v>
      </c>
      <c r="BV526" s="1">
        <v>43101</v>
      </c>
      <c r="BW526">
        <v>0</v>
      </c>
      <c r="BX526">
        <v>0</v>
      </c>
      <c r="BY526" t="s">
        <v>104</v>
      </c>
      <c r="BZ526">
        <v>0</v>
      </c>
      <c r="CA526">
        <v>0</v>
      </c>
      <c r="CB526">
        <v>0</v>
      </c>
      <c r="CC526">
        <v>0</v>
      </c>
      <c r="CD526">
        <v>1</v>
      </c>
      <c r="CE526">
        <v>98</v>
      </c>
      <c r="CF526" t="s">
        <v>90</v>
      </c>
      <c r="CI526" t="s">
        <v>111</v>
      </c>
      <c r="CJ526" t="s">
        <v>118</v>
      </c>
      <c r="CK526" t="s">
        <v>111</v>
      </c>
      <c r="CL526" t="s">
        <v>119</v>
      </c>
      <c r="CM526" t="s">
        <v>104</v>
      </c>
    </row>
    <row r="527" spans="1:91" x14ac:dyDescent="0.25">
      <c r="A527" t="s">
        <v>89</v>
      </c>
      <c r="B527" t="s">
        <v>90</v>
      </c>
      <c r="C527" t="s">
        <v>1275</v>
      </c>
      <c r="D527" t="s">
        <v>1273</v>
      </c>
      <c r="E527" s="4">
        <v>806134847807</v>
      </c>
      <c r="F527" t="s">
        <v>93</v>
      </c>
      <c r="G527" s="4">
        <v>81</v>
      </c>
      <c r="H527" s="4">
        <v>162</v>
      </c>
      <c r="I527" t="s">
        <v>548</v>
      </c>
      <c r="J527" t="s">
        <v>1258</v>
      </c>
      <c r="K527" t="s">
        <v>96</v>
      </c>
      <c r="L527" t="s">
        <v>97</v>
      </c>
      <c r="M527" t="s">
        <v>98</v>
      </c>
      <c r="N527" t="s">
        <v>121</v>
      </c>
      <c r="O527" t="s">
        <v>100</v>
      </c>
      <c r="P527" t="s">
        <v>551</v>
      </c>
      <c r="Q527" t="s">
        <v>1207</v>
      </c>
      <c r="R527">
        <v>0</v>
      </c>
      <c r="S527">
        <v>4.75</v>
      </c>
      <c r="T527">
        <v>18.75</v>
      </c>
      <c r="U527">
        <v>0</v>
      </c>
      <c r="V527">
        <v>0</v>
      </c>
      <c r="W527">
        <v>0</v>
      </c>
      <c r="X527">
        <v>4</v>
      </c>
      <c r="Y527">
        <v>1</v>
      </c>
      <c r="Z527">
        <v>1</v>
      </c>
      <c r="AA527">
        <v>40</v>
      </c>
      <c r="AB527" t="s">
        <v>1208</v>
      </c>
      <c r="AD527" t="s">
        <v>1208</v>
      </c>
      <c r="AE527" t="s">
        <v>1208</v>
      </c>
      <c r="AF527" t="s">
        <v>104</v>
      </c>
      <c r="AG527" t="s">
        <v>105</v>
      </c>
      <c r="AH527">
        <v>15</v>
      </c>
      <c r="AI527">
        <v>7</v>
      </c>
      <c r="AJ527">
        <v>7</v>
      </c>
      <c r="AK527">
        <v>2</v>
      </c>
      <c r="AL527">
        <v>0</v>
      </c>
      <c r="AM527">
        <v>0</v>
      </c>
      <c r="AN527">
        <v>0</v>
      </c>
      <c r="AO527">
        <v>0</v>
      </c>
      <c r="AP527" t="s">
        <v>106</v>
      </c>
      <c r="AQ527" t="s">
        <v>107</v>
      </c>
      <c r="AR527" t="s">
        <v>108</v>
      </c>
      <c r="AS527" t="s">
        <v>109</v>
      </c>
      <c r="AT527" t="s">
        <v>110</v>
      </c>
      <c r="AU527" t="s">
        <v>111</v>
      </c>
      <c r="AV527" t="s">
        <v>112</v>
      </c>
      <c r="AW527" t="s">
        <v>112</v>
      </c>
      <c r="AX527" t="s">
        <v>111</v>
      </c>
      <c r="AY527">
        <v>0</v>
      </c>
      <c r="AZ527">
        <v>0</v>
      </c>
      <c r="BA527">
        <v>4.75</v>
      </c>
      <c r="BC527">
        <v>0</v>
      </c>
      <c r="BD527">
        <v>12</v>
      </c>
      <c r="BI527" t="s">
        <v>112</v>
      </c>
      <c r="BJ527" t="s">
        <v>111</v>
      </c>
      <c r="BK527" t="s">
        <v>122</v>
      </c>
      <c r="BL527" t="str">
        <f>"https://www.hvlgroup.com/Products/Specs/"&amp;"H223101-OB"</f>
        <v>https://www.hvlgroup.com/Products/Specs/H223101-OB</v>
      </c>
      <c r="BM527" t="s">
        <v>1274</v>
      </c>
      <c r="BN527" t="str">
        <f>"https://www.hvlgroup.com/Product/"&amp;"H223101-OB"</f>
        <v>https://www.hvlgroup.com/Product/H223101-OB</v>
      </c>
      <c r="BO527" t="s">
        <v>104</v>
      </c>
      <c r="BP527" t="s">
        <v>104</v>
      </c>
      <c r="BQ527" t="s">
        <v>422</v>
      </c>
      <c r="BR527" t="s">
        <v>116</v>
      </c>
      <c r="BS527" t="s">
        <v>1266</v>
      </c>
      <c r="BT527">
        <v>6.5</v>
      </c>
      <c r="BV527" s="1">
        <v>43101</v>
      </c>
      <c r="BW527">
        <v>0</v>
      </c>
      <c r="BX527">
        <v>0</v>
      </c>
      <c r="BY527" t="s">
        <v>104</v>
      </c>
      <c r="BZ527">
        <v>0</v>
      </c>
      <c r="CA527">
        <v>0</v>
      </c>
      <c r="CB527">
        <v>0</v>
      </c>
      <c r="CC527">
        <v>0</v>
      </c>
      <c r="CD527">
        <v>1</v>
      </c>
      <c r="CE527">
        <v>98</v>
      </c>
      <c r="CF527" t="s">
        <v>90</v>
      </c>
      <c r="CI527" t="s">
        <v>111</v>
      </c>
      <c r="CJ527" t="s">
        <v>118</v>
      </c>
      <c r="CK527" t="s">
        <v>111</v>
      </c>
      <c r="CL527" t="s">
        <v>119</v>
      </c>
      <c r="CM527" t="s">
        <v>104</v>
      </c>
    </row>
    <row r="528" spans="1:91" x14ac:dyDescent="0.25">
      <c r="A528" t="s">
        <v>89</v>
      </c>
      <c r="B528" t="s">
        <v>90</v>
      </c>
      <c r="C528" t="s">
        <v>1276</v>
      </c>
      <c r="D528" t="s">
        <v>1273</v>
      </c>
      <c r="E528" s="4">
        <v>806134847814</v>
      </c>
      <c r="F528" t="s">
        <v>93</v>
      </c>
      <c r="G528" s="4">
        <v>81</v>
      </c>
      <c r="H528" s="4">
        <v>162</v>
      </c>
      <c r="I528" t="s">
        <v>548</v>
      </c>
      <c r="J528" t="s">
        <v>1258</v>
      </c>
      <c r="K528" t="s">
        <v>96</v>
      </c>
      <c r="L528" t="s">
        <v>97</v>
      </c>
      <c r="M528" t="s">
        <v>98</v>
      </c>
      <c r="N528" t="s">
        <v>124</v>
      </c>
      <c r="O528" t="s">
        <v>100</v>
      </c>
      <c r="P528" t="s">
        <v>551</v>
      </c>
      <c r="Q528" t="s">
        <v>1207</v>
      </c>
      <c r="R528">
        <v>0</v>
      </c>
      <c r="S528">
        <v>4.75</v>
      </c>
      <c r="T528">
        <v>18.75</v>
      </c>
      <c r="U528">
        <v>0</v>
      </c>
      <c r="V528">
        <v>0</v>
      </c>
      <c r="W528">
        <v>0</v>
      </c>
      <c r="X528">
        <v>4</v>
      </c>
      <c r="Y528">
        <v>1</v>
      </c>
      <c r="Z528">
        <v>1</v>
      </c>
      <c r="AA528">
        <v>40</v>
      </c>
      <c r="AB528" t="s">
        <v>1208</v>
      </c>
      <c r="AD528" t="s">
        <v>1208</v>
      </c>
      <c r="AE528" t="s">
        <v>1208</v>
      </c>
      <c r="AF528" t="s">
        <v>104</v>
      </c>
      <c r="AG528" t="s">
        <v>105</v>
      </c>
      <c r="AH528">
        <v>15</v>
      </c>
      <c r="AI528">
        <v>7</v>
      </c>
      <c r="AJ528">
        <v>7</v>
      </c>
      <c r="AK528">
        <v>2</v>
      </c>
      <c r="AL528">
        <v>0</v>
      </c>
      <c r="AM528">
        <v>0</v>
      </c>
      <c r="AN528">
        <v>0</v>
      </c>
      <c r="AO528">
        <v>0</v>
      </c>
      <c r="AP528" t="s">
        <v>106</v>
      </c>
      <c r="AQ528" t="s">
        <v>107</v>
      </c>
      <c r="AR528" t="s">
        <v>108</v>
      </c>
      <c r="AS528" t="s">
        <v>109</v>
      </c>
      <c r="AT528" t="s">
        <v>110</v>
      </c>
      <c r="AU528" t="s">
        <v>111</v>
      </c>
      <c r="AV528" t="s">
        <v>112</v>
      </c>
      <c r="AW528" t="s">
        <v>112</v>
      </c>
      <c r="AX528" t="s">
        <v>111</v>
      </c>
      <c r="AY528">
        <v>0</v>
      </c>
      <c r="AZ528">
        <v>0</v>
      </c>
      <c r="BA528">
        <v>4.75</v>
      </c>
      <c r="BC528">
        <v>0</v>
      </c>
      <c r="BD528">
        <v>12</v>
      </c>
      <c r="BI528" t="s">
        <v>112</v>
      </c>
      <c r="BJ528" t="s">
        <v>111</v>
      </c>
      <c r="BK528" t="s">
        <v>125</v>
      </c>
      <c r="BL528" t="str">
        <f>"https://www.hvlgroup.com/Products/Specs/"&amp;"H223101-PN"</f>
        <v>https://www.hvlgroup.com/Products/Specs/H223101-PN</v>
      </c>
      <c r="BM528" t="s">
        <v>1274</v>
      </c>
      <c r="BN528" t="str">
        <f>"https://www.hvlgroup.com/Product/"&amp;"H223101-PN"</f>
        <v>https://www.hvlgroup.com/Product/H223101-PN</v>
      </c>
      <c r="BO528" t="s">
        <v>104</v>
      </c>
      <c r="BP528" t="s">
        <v>104</v>
      </c>
      <c r="BQ528" t="s">
        <v>422</v>
      </c>
      <c r="BR528" t="s">
        <v>116</v>
      </c>
      <c r="BS528" t="s">
        <v>1266</v>
      </c>
      <c r="BT528">
        <v>6.5</v>
      </c>
      <c r="BV528" s="1">
        <v>43101</v>
      </c>
      <c r="BW528">
        <v>0</v>
      </c>
      <c r="BX528">
        <v>0</v>
      </c>
      <c r="BY528" t="s">
        <v>104</v>
      </c>
      <c r="BZ528">
        <v>0</v>
      </c>
      <c r="CA528">
        <v>0</v>
      </c>
      <c r="CB528">
        <v>0</v>
      </c>
      <c r="CC528">
        <v>0</v>
      </c>
      <c r="CD528">
        <v>1</v>
      </c>
      <c r="CE528">
        <v>98</v>
      </c>
      <c r="CF528" t="s">
        <v>90</v>
      </c>
      <c r="CI528" t="s">
        <v>111</v>
      </c>
      <c r="CJ528" t="s">
        <v>118</v>
      </c>
      <c r="CK528" t="s">
        <v>111</v>
      </c>
      <c r="CL528" t="s">
        <v>119</v>
      </c>
      <c r="CM528" t="s">
        <v>104</v>
      </c>
    </row>
    <row r="529" spans="1:91" x14ac:dyDescent="0.25">
      <c r="A529" t="s">
        <v>89</v>
      </c>
      <c r="B529" t="s">
        <v>90</v>
      </c>
      <c r="C529" t="s">
        <v>1277</v>
      </c>
      <c r="D529" t="s">
        <v>1278</v>
      </c>
      <c r="E529" s="4">
        <v>806134847821</v>
      </c>
      <c r="F529" t="s">
        <v>390</v>
      </c>
      <c r="G529" s="4">
        <v>341</v>
      </c>
      <c r="H529" s="4">
        <v>682</v>
      </c>
      <c r="I529" t="s">
        <v>1088</v>
      </c>
      <c r="J529" t="s">
        <v>1279</v>
      </c>
      <c r="K529" t="s">
        <v>96</v>
      </c>
      <c r="L529" t="s">
        <v>97</v>
      </c>
      <c r="M529" t="s">
        <v>98</v>
      </c>
      <c r="N529" t="s">
        <v>695</v>
      </c>
      <c r="O529" t="s">
        <v>100</v>
      </c>
      <c r="P529" t="s">
        <v>1033</v>
      </c>
      <c r="Q529" t="s">
        <v>102</v>
      </c>
      <c r="R529">
        <v>0</v>
      </c>
      <c r="S529">
        <v>0</v>
      </c>
      <c r="T529">
        <v>24</v>
      </c>
      <c r="U529">
        <v>27.5</v>
      </c>
      <c r="V529">
        <v>81.5</v>
      </c>
      <c r="W529">
        <v>29</v>
      </c>
      <c r="X529">
        <v>0</v>
      </c>
      <c r="Y529">
        <v>14</v>
      </c>
      <c r="Z529">
        <v>5</v>
      </c>
      <c r="AA529">
        <v>4</v>
      </c>
      <c r="AB529" t="s">
        <v>144</v>
      </c>
      <c r="AD529" t="s">
        <v>144</v>
      </c>
      <c r="AE529" t="s">
        <v>144</v>
      </c>
      <c r="AF529" t="s">
        <v>111</v>
      </c>
      <c r="AG529" t="s">
        <v>105</v>
      </c>
      <c r="AH529">
        <v>30</v>
      </c>
      <c r="AI529">
        <v>10</v>
      </c>
      <c r="AJ529">
        <v>23</v>
      </c>
      <c r="AK529">
        <v>13</v>
      </c>
      <c r="AL529">
        <v>0</v>
      </c>
      <c r="AM529">
        <v>0</v>
      </c>
      <c r="AN529">
        <v>0</v>
      </c>
      <c r="AO529">
        <v>0</v>
      </c>
      <c r="AP529" t="s">
        <v>106</v>
      </c>
      <c r="AQ529" t="s">
        <v>107</v>
      </c>
      <c r="AR529" t="s">
        <v>108</v>
      </c>
      <c r="AS529" t="s">
        <v>109</v>
      </c>
      <c r="AT529" t="s">
        <v>110</v>
      </c>
      <c r="AU529" t="s">
        <v>104</v>
      </c>
      <c r="AX529" t="s">
        <v>104</v>
      </c>
      <c r="AY529">
        <v>0</v>
      </c>
      <c r="AZ529">
        <v>0.75</v>
      </c>
      <c r="BA529">
        <v>6</v>
      </c>
      <c r="BC529">
        <v>0</v>
      </c>
      <c r="BD529">
        <v>117</v>
      </c>
      <c r="BE529" t="s">
        <v>392</v>
      </c>
      <c r="BF529">
        <v>300</v>
      </c>
      <c r="BG529">
        <v>90</v>
      </c>
      <c r="BH529" t="s">
        <v>1280</v>
      </c>
      <c r="BI529" t="s">
        <v>145</v>
      </c>
      <c r="BJ529" t="s">
        <v>111</v>
      </c>
      <c r="BK529" t="s">
        <v>696</v>
      </c>
      <c r="BL529" t="str">
        <f>"https://www.hvlgroup.com/Products/Specs/"&amp;"H234805-AGB/WH"</f>
        <v>https://www.hvlgroup.com/Products/Specs/H234805-AGB/WH</v>
      </c>
      <c r="BM529" t="s">
        <v>1281</v>
      </c>
      <c r="BN529" t="str">
        <f>"https://www.hvlgroup.com/Product/"&amp;"H234805-AGB/WH"</f>
        <v>https://www.hvlgroup.com/Product/H234805-AGB/WH</v>
      </c>
      <c r="BO529" t="s">
        <v>104</v>
      </c>
      <c r="BP529" t="s">
        <v>104</v>
      </c>
      <c r="BQ529" t="s">
        <v>633</v>
      </c>
      <c r="BR529" t="s">
        <v>116</v>
      </c>
      <c r="BS529" t="s">
        <v>618</v>
      </c>
      <c r="BT529">
        <v>4</v>
      </c>
      <c r="BV529" s="1">
        <v>43101</v>
      </c>
      <c r="BW529">
        <v>81.5</v>
      </c>
      <c r="BX529">
        <v>27.5</v>
      </c>
      <c r="BY529" t="s">
        <v>104</v>
      </c>
      <c r="BZ529">
        <v>0</v>
      </c>
      <c r="CA529">
        <v>0</v>
      </c>
      <c r="CB529">
        <v>0</v>
      </c>
      <c r="CC529">
        <v>0</v>
      </c>
      <c r="CD529">
        <v>1</v>
      </c>
      <c r="CE529">
        <v>21</v>
      </c>
      <c r="CF529" t="s">
        <v>90</v>
      </c>
      <c r="CI529" t="s">
        <v>111</v>
      </c>
      <c r="CJ529" t="s">
        <v>118</v>
      </c>
      <c r="CK529" t="s">
        <v>111</v>
      </c>
      <c r="CL529" t="s">
        <v>119</v>
      </c>
      <c r="CM529" t="s">
        <v>104</v>
      </c>
    </row>
    <row r="530" spans="1:91" x14ac:dyDescent="0.25">
      <c r="A530" t="s">
        <v>89</v>
      </c>
      <c r="B530" t="s">
        <v>90</v>
      </c>
      <c r="C530" t="s">
        <v>1282</v>
      </c>
      <c r="D530" t="s">
        <v>1278</v>
      </c>
      <c r="E530" s="4">
        <v>806134847838</v>
      </c>
      <c r="F530" t="s">
        <v>390</v>
      </c>
      <c r="G530" s="4">
        <v>341</v>
      </c>
      <c r="H530" s="4">
        <v>682</v>
      </c>
      <c r="I530" t="s">
        <v>1088</v>
      </c>
      <c r="J530" t="s">
        <v>1279</v>
      </c>
      <c r="K530" t="s">
        <v>96</v>
      </c>
      <c r="L530" t="s">
        <v>97</v>
      </c>
      <c r="M530" t="s">
        <v>98</v>
      </c>
      <c r="N530" t="s">
        <v>465</v>
      </c>
      <c r="O530" t="s">
        <v>100</v>
      </c>
      <c r="P530" t="s">
        <v>1033</v>
      </c>
      <c r="Q530" t="s">
        <v>102</v>
      </c>
      <c r="R530">
        <v>0</v>
      </c>
      <c r="S530">
        <v>0</v>
      </c>
      <c r="T530">
        <v>24</v>
      </c>
      <c r="U530">
        <v>27.5</v>
      </c>
      <c r="V530">
        <v>81.5</v>
      </c>
      <c r="W530">
        <v>29</v>
      </c>
      <c r="X530">
        <v>0</v>
      </c>
      <c r="Y530">
        <v>14</v>
      </c>
      <c r="Z530">
        <v>5</v>
      </c>
      <c r="AA530">
        <v>4</v>
      </c>
      <c r="AB530" t="s">
        <v>144</v>
      </c>
      <c r="AD530" t="s">
        <v>144</v>
      </c>
      <c r="AE530" t="s">
        <v>144</v>
      </c>
      <c r="AF530" t="s">
        <v>111</v>
      </c>
      <c r="AG530" t="s">
        <v>105</v>
      </c>
      <c r="AH530">
        <v>30</v>
      </c>
      <c r="AI530">
        <v>10</v>
      </c>
      <c r="AJ530">
        <v>23</v>
      </c>
      <c r="AK530">
        <v>13</v>
      </c>
      <c r="AL530">
        <v>0</v>
      </c>
      <c r="AM530">
        <v>0</v>
      </c>
      <c r="AN530">
        <v>0</v>
      </c>
      <c r="AO530">
        <v>0</v>
      </c>
      <c r="AP530" t="s">
        <v>106</v>
      </c>
      <c r="AQ530" t="s">
        <v>107</v>
      </c>
      <c r="AR530" t="s">
        <v>108</v>
      </c>
      <c r="AS530" t="s">
        <v>109</v>
      </c>
      <c r="AT530" t="s">
        <v>110</v>
      </c>
      <c r="AU530" t="s">
        <v>104</v>
      </c>
      <c r="AX530" t="s">
        <v>104</v>
      </c>
      <c r="AY530">
        <v>0</v>
      </c>
      <c r="AZ530">
        <v>0.75</v>
      </c>
      <c r="BA530">
        <v>6</v>
      </c>
      <c r="BC530">
        <v>0</v>
      </c>
      <c r="BD530">
        <v>117</v>
      </c>
      <c r="BE530" t="s">
        <v>392</v>
      </c>
      <c r="BF530">
        <v>300</v>
      </c>
      <c r="BG530">
        <v>90</v>
      </c>
      <c r="BH530" t="s">
        <v>1280</v>
      </c>
      <c r="BI530" t="s">
        <v>145</v>
      </c>
      <c r="BJ530" t="s">
        <v>111</v>
      </c>
      <c r="BK530" t="s">
        <v>466</v>
      </c>
      <c r="BL530" t="str">
        <f>"https://www.hvlgroup.com/Products/Specs/"&amp;"H234805-PN/BK"</f>
        <v>https://www.hvlgroup.com/Products/Specs/H234805-PN/BK</v>
      </c>
      <c r="BM530" t="s">
        <v>1281</v>
      </c>
      <c r="BN530" t="str">
        <f>"https://www.hvlgroup.com/Product/"&amp;"H234805-PN/BK"</f>
        <v>https://www.hvlgroup.com/Product/H234805-PN/BK</v>
      </c>
      <c r="BO530" t="s">
        <v>104</v>
      </c>
      <c r="BP530" t="s">
        <v>104</v>
      </c>
      <c r="BQ530" t="s">
        <v>633</v>
      </c>
      <c r="BR530" t="s">
        <v>116</v>
      </c>
      <c r="BS530" t="s">
        <v>618</v>
      </c>
      <c r="BT530">
        <v>4</v>
      </c>
      <c r="BV530" s="1">
        <v>43101</v>
      </c>
      <c r="BW530">
        <v>81.5</v>
      </c>
      <c r="BX530">
        <v>27.5</v>
      </c>
      <c r="BY530" t="s">
        <v>104</v>
      </c>
      <c r="BZ530">
        <v>0</v>
      </c>
      <c r="CA530">
        <v>0</v>
      </c>
      <c r="CB530">
        <v>0</v>
      </c>
      <c r="CC530">
        <v>0</v>
      </c>
      <c r="CD530">
        <v>1</v>
      </c>
      <c r="CE530">
        <v>21</v>
      </c>
      <c r="CF530" t="s">
        <v>90</v>
      </c>
      <c r="CI530" t="s">
        <v>111</v>
      </c>
      <c r="CJ530" t="s">
        <v>118</v>
      </c>
      <c r="CK530" t="s">
        <v>111</v>
      </c>
      <c r="CL530" t="s">
        <v>119</v>
      </c>
      <c r="CM530" t="s">
        <v>104</v>
      </c>
    </row>
    <row r="531" spans="1:91" x14ac:dyDescent="0.25">
      <c r="A531" t="s">
        <v>89</v>
      </c>
      <c r="B531" t="s">
        <v>90</v>
      </c>
      <c r="C531" t="s">
        <v>1283</v>
      </c>
      <c r="D531" t="s">
        <v>1284</v>
      </c>
      <c r="E531" s="4">
        <v>806134847845</v>
      </c>
      <c r="F531" t="s">
        <v>1285</v>
      </c>
      <c r="G531" s="4">
        <v>457</v>
      </c>
      <c r="H531" s="4">
        <v>914</v>
      </c>
      <c r="I531" t="s">
        <v>1088</v>
      </c>
      <c r="J531" t="s">
        <v>1279</v>
      </c>
      <c r="K531" t="s">
        <v>96</v>
      </c>
      <c r="L531" t="s">
        <v>97</v>
      </c>
      <c r="M531" t="s">
        <v>98</v>
      </c>
      <c r="N531" t="s">
        <v>695</v>
      </c>
      <c r="O531" t="s">
        <v>100</v>
      </c>
      <c r="P531" t="s">
        <v>1033</v>
      </c>
      <c r="Q531" t="s">
        <v>102</v>
      </c>
      <c r="R531">
        <v>0</v>
      </c>
      <c r="S531">
        <v>0</v>
      </c>
      <c r="T531">
        <v>29</v>
      </c>
      <c r="U531">
        <v>32.5</v>
      </c>
      <c r="V531">
        <v>86.5</v>
      </c>
      <c r="W531">
        <v>39.5</v>
      </c>
      <c r="X531">
        <v>0</v>
      </c>
      <c r="Y531">
        <v>15</v>
      </c>
      <c r="Z531">
        <v>7</v>
      </c>
      <c r="AA531">
        <v>4</v>
      </c>
      <c r="AB531" t="s">
        <v>144</v>
      </c>
      <c r="AD531" t="s">
        <v>144</v>
      </c>
      <c r="AE531" t="s">
        <v>144</v>
      </c>
      <c r="AF531" t="s">
        <v>111</v>
      </c>
      <c r="AG531" t="s">
        <v>105</v>
      </c>
      <c r="AH531">
        <v>41</v>
      </c>
      <c r="AI531">
        <v>12</v>
      </c>
      <c r="AJ531">
        <v>28</v>
      </c>
      <c r="AK531">
        <v>18</v>
      </c>
      <c r="AL531">
        <v>0</v>
      </c>
      <c r="AM531">
        <v>0</v>
      </c>
      <c r="AN531">
        <v>0</v>
      </c>
      <c r="AO531">
        <v>0</v>
      </c>
      <c r="AP531" t="s">
        <v>106</v>
      </c>
      <c r="AQ531" t="s">
        <v>107</v>
      </c>
      <c r="AR531" t="s">
        <v>108</v>
      </c>
      <c r="AS531" t="s">
        <v>109</v>
      </c>
      <c r="AT531" t="s">
        <v>110</v>
      </c>
      <c r="AU531" t="s">
        <v>104</v>
      </c>
      <c r="AX531" t="s">
        <v>104</v>
      </c>
      <c r="AY531">
        <v>0</v>
      </c>
      <c r="AZ531">
        <v>0.5</v>
      </c>
      <c r="BA531">
        <v>6</v>
      </c>
      <c r="BC531">
        <v>0</v>
      </c>
      <c r="BD531">
        <v>119</v>
      </c>
      <c r="BE531" t="s">
        <v>392</v>
      </c>
      <c r="BF531">
        <v>360</v>
      </c>
      <c r="BG531">
        <v>90</v>
      </c>
      <c r="BH531" t="s">
        <v>1280</v>
      </c>
      <c r="BI531" t="s">
        <v>145</v>
      </c>
      <c r="BJ531" t="s">
        <v>111</v>
      </c>
      <c r="BK531" t="s">
        <v>696</v>
      </c>
      <c r="BL531" t="str">
        <f>"https://www.hvlgroup.com/Products/Specs/"&amp;"H234807-AGB/WH"</f>
        <v>https://www.hvlgroup.com/Products/Specs/H234807-AGB/WH</v>
      </c>
      <c r="BM531" t="s">
        <v>1281</v>
      </c>
      <c r="BN531" t="str">
        <f>"https://www.hvlgroup.com/Product/"&amp;"H234807-AGB/WH"</f>
        <v>https://www.hvlgroup.com/Product/H234807-AGB/WH</v>
      </c>
      <c r="BO531" t="s">
        <v>104</v>
      </c>
      <c r="BP531" t="s">
        <v>104</v>
      </c>
      <c r="BQ531" t="s">
        <v>633</v>
      </c>
      <c r="BR531" t="s">
        <v>116</v>
      </c>
      <c r="BS531" t="s">
        <v>1286</v>
      </c>
      <c r="BT531">
        <v>4</v>
      </c>
      <c r="BV531" s="1">
        <v>43101</v>
      </c>
      <c r="BW531">
        <v>86.5</v>
      </c>
      <c r="BX531">
        <v>32.5</v>
      </c>
      <c r="BY531" t="s">
        <v>104</v>
      </c>
      <c r="BZ531">
        <v>0</v>
      </c>
      <c r="CA531">
        <v>0</v>
      </c>
      <c r="CB531">
        <v>0</v>
      </c>
      <c r="CC531">
        <v>0</v>
      </c>
      <c r="CD531">
        <v>1</v>
      </c>
      <c r="CE531">
        <v>21</v>
      </c>
      <c r="CF531" t="s">
        <v>90</v>
      </c>
      <c r="CI531" t="s">
        <v>111</v>
      </c>
      <c r="CJ531" t="s">
        <v>118</v>
      </c>
      <c r="CK531" t="s">
        <v>111</v>
      </c>
      <c r="CL531" t="s">
        <v>119</v>
      </c>
      <c r="CM531" t="s">
        <v>104</v>
      </c>
    </row>
    <row r="532" spans="1:91" x14ac:dyDescent="0.25">
      <c r="A532" t="s">
        <v>89</v>
      </c>
      <c r="B532" t="s">
        <v>90</v>
      </c>
      <c r="C532" t="s">
        <v>1287</v>
      </c>
      <c r="D532" t="s">
        <v>1284</v>
      </c>
      <c r="E532" s="4">
        <v>806134847852</v>
      </c>
      <c r="F532" t="s">
        <v>1285</v>
      </c>
      <c r="G532" s="4">
        <v>457</v>
      </c>
      <c r="H532" s="4">
        <v>914</v>
      </c>
      <c r="I532" t="s">
        <v>1088</v>
      </c>
      <c r="J532" t="s">
        <v>1279</v>
      </c>
      <c r="K532" t="s">
        <v>96</v>
      </c>
      <c r="L532" t="s">
        <v>97</v>
      </c>
      <c r="M532" t="s">
        <v>98</v>
      </c>
      <c r="N532" t="s">
        <v>465</v>
      </c>
      <c r="O532" t="s">
        <v>100</v>
      </c>
      <c r="P532" t="s">
        <v>1033</v>
      </c>
      <c r="Q532" t="s">
        <v>102</v>
      </c>
      <c r="R532">
        <v>0</v>
      </c>
      <c r="S532">
        <v>0</v>
      </c>
      <c r="T532">
        <v>29</v>
      </c>
      <c r="U532">
        <v>32.5</v>
      </c>
      <c r="V532">
        <v>86.5</v>
      </c>
      <c r="W532">
        <v>39.5</v>
      </c>
      <c r="X532">
        <v>0</v>
      </c>
      <c r="Y532">
        <v>15</v>
      </c>
      <c r="Z532">
        <v>7</v>
      </c>
      <c r="AA532">
        <v>4</v>
      </c>
      <c r="AB532" t="s">
        <v>144</v>
      </c>
      <c r="AD532" t="s">
        <v>144</v>
      </c>
      <c r="AE532" t="s">
        <v>144</v>
      </c>
      <c r="AF532" t="s">
        <v>111</v>
      </c>
      <c r="AG532" t="s">
        <v>105</v>
      </c>
      <c r="AH532">
        <v>41</v>
      </c>
      <c r="AI532">
        <v>12</v>
      </c>
      <c r="AJ532">
        <v>28</v>
      </c>
      <c r="AK532">
        <v>18</v>
      </c>
      <c r="AL532">
        <v>0</v>
      </c>
      <c r="AM532">
        <v>0</v>
      </c>
      <c r="AN532">
        <v>0</v>
      </c>
      <c r="AO532">
        <v>0</v>
      </c>
      <c r="AP532" t="s">
        <v>106</v>
      </c>
      <c r="AQ532" t="s">
        <v>107</v>
      </c>
      <c r="AR532" t="s">
        <v>108</v>
      </c>
      <c r="AS532" t="s">
        <v>109</v>
      </c>
      <c r="AT532" t="s">
        <v>110</v>
      </c>
      <c r="AU532" t="s">
        <v>104</v>
      </c>
      <c r="AX532" t="s">
        <v>104</v>
      </c>
      <c r="AY532">
        <v>0</v>
      </c>
      <c r="AZ532">
        <v>0.5</v>
      </c>
      <c r="BA532">
        <v>6</v>
      </c>
      <c r="BC532">
        <v>0</v>
      </c>
      <c r="BD532">
        <v>119</v>
      </c>
      <c r="BE532" t="s">
        <v>392</v>
      </c>
      <c r="BF532">
        <v>360</v>
      </c>
      <c r="BG532">
        <v>90</v>
      </c>
      <c r="BH532" t="s">
        <v>1280</v>
      </c>
      <c r="BI532" t="s">
        <v>145</v>
      </c>
      <c r="BJ532" t="s">
        <v>111</v>
      </c>
      <c r="BK532" t="s">
        <v>466</v>
      </c>
      <c r="BL532" t="str">
        <f>"https://www.hvlgroup.com/Products/Specs/"&amp;"H234807-PN/BK"</f>
        <v>https://www.hvlgroup.com/Products/Specs/H234807-PN/BK</v>
      </c>
      <c r="BM532" t="s">
        <v>1281</v>
      </c>
      <c r="BN532" t="str">
        <f>"https://www.hvlgroup.com/Product/"&amp;"H234807-PN/BK"</f>
        <v>https://www.hvlgroup.com/Product/H234807-PN/BK</v>
      </c>
      <c r="BO532" t="s">
        <v>104</v>
      </c>
      <c r="BP532" t="s">
        <v>104</v>
      </c>
      <c r="BQ532" t="s">
        <v>633</v>
      </c>
      <c r="BR532" t="s">
        <v>116</v>
      </c>
      <c r="BS532" t="s">
        <v>1286</v>
      </c>
      <c r="BT532">
        <v>4</v>
      </c>
      <c r="BV532" s="1">
        <v>43101</v>
      </c>
      <c r="BW532">
        <v>86.5</v>
      </c>
      <c r="BX532">
        <v>32.5</v>
      </c>
      <c r="BY532" t="s">
        <v>104</v>
      </c>
      <c r="BZ532">
        <v>0</v>
      </c>
      <c r="CA532">
        <v>0</v>
      </c>
      <c r="CB532">
        <v>0</v>
      </c>
      <c r="CC532">
        <v>0</v>
      </c>
      <c r="CD532">
        <v>1</v>
      </c>
      <c r="CE532">
        <v>21</v>
      </c>
      <c r="CF532" t="s">
        <v>90</v>
      </c>
      <c r="CI532" t="s">
        <v>111</v>
      </c>
      <c r="CJ532" t="s">
        <v>118</v>
      </c>
      <c r="CK532" t="s">
        <v>111</v>
      </c>
      <c r="CL532" t="s">
        <v>119</v>
      </c>
      <c r="CM532" t="s">
        <v>104</v>
      </c>
    </row>
    <row r="533" spans="1:91" x14ac:dyDescent="0.25">
      <c r="A533" t="s">
        <v>89</v>
      </c>
      <c r="B533" t="s">
        <v>90</v>
      </c>
      <c r="C533" t="s">
        <v>1288</v>
      </c>
      <c r="D533" t="s">
        <v>1289</v>
      </c>
      <c r="E533" s="4">
        <v>806134854829</v>
      </c>
      <c r="F533" t="s">
        <v>1116</v>
      </c>
      <c r="G533" s="4">
        <v>139</v>
      </c>
      <c r="H533" s="4">
        <v>278</v>
      </c>
      <c r="I533" t="s">
        <v>482</v>
      </c>
      <c r="J533" t="s">
        <v>1290</v>
      </c>
      <c r="K533" t="s">
        <v>96</v>
      </c>
      <c r="L533" t="s">
        <v>97</v>
      </c>
      <c r="M533" t="s">
        <v>98</v>
      </c>
      <c r="N533" t="s">
        <v>1291</v>
      </c>
      <c r="O533" t="s">
        <v>100</v>
      </c>
      <c r="P533" t="s">
        <v>1206</v>
      </c>
      <c r="Q533" t="s">
        <v>1207</v>
      </c>
      <c r="R533">
        <v>0</v>
      </c>
      <c r="S533">
        <v>15.75</v>
      </c>
      <c r="T533">
        <v>4.5</v>
      </c>
      <c r="U533">
        <v>0</v>
      </c>
      <c r="V533">
        <v>0</v>
      </c>
      <c r="W533">
        <v>0</v>
      </c>
      <c r="X533">
        <v>0</v>
      </c>
      <c r="Y533">
        <v>7</v>
      </c>
      <c r="Z533">
        <v>3</v>
      </c>
      <c r="AA533">
        <v>60</v>
      </c>
      <c r="AB533" t="s">
        <v>103</v>
      </c>
      <c r="AD533" t="s">
        <v>103</v>
      </c>
      <c r="AE533" t="s">
        <v>103</v>
      </c>
      <c r="AF533" t="s">
        <v>104</v>
      </c>
      <c r="AG533" t="s">
        <v>105</v>
      </c>
      <c r="AH533">
        <v>19</v>
      </c>
      <c r="AI533">
        <v>19</v>
      </c>
      <c r="AJ533">
        <v>9</v>
      </c>
      <c r="AK533">
        <v>9</v>
      </c>
      <c r="AL533">
        <v>0</v>
      </c>
      <c r="AM533">
        <v>0</v>
      </c>
      <c r="AN533">
        <v>0</v>
      </c>
      <c r="AO533">
        <v>0</v>
      </c>
      <c r="AP533" t="s">
        <v>106</v>
      </c>
      <c r="AQ533" t="s">
        <v>107</v>
      </c>
      <c r="AR533" t="s">
        <v>108</v>
      </c>
      <c r="AS533" t="s">
        <v>109</v>
      </c>
      <c r="AT533" t="s">
        <v>110</v>
      </c>
      <c r="AU533" t="s">
        <v>104</v>
      </c>
      <c r="AX533" t="s">
        <v>104</v>
      </c>
      <c r="AY533">
        <v>0</v>
      </c>
      <c r="AZ533">
        <v>1</v>
      </c>
      <c r="BA533">
        <v>9</v>
      </c>
      <c r="BC533">
        <v>0</v>
      </c>
      <c r="BD533">
        <v>0</v>
      </c>
      <c r="BI533" t="s">
        <v>112</v>
      </c>
      <c r="BJ533" t="s">
        <v>111</v>
      </c>
      <c r="BK533" t="s">
        <v>1292</v>
      </c>
      <c r="BL533" t="str">
        <f>"https://www.hvlgroup.com/Products/Specs/"&amp;"H236503-GL"</f>
        <v>https://www.hvlgroup.com/Products/Specs/H236503-GL</v>
      </c>
      <c r="BM533" t="s">
        <v>1293</v>
      </c>
      <c r="BN533" t="str">
        <f>"https://www.hvlgroup.com/Product/"&amp;"H236503-GL"</f>
        <v>https://www.hvlgroup.com/Product/H236503-GL</v>
      </c>
      <c r="BO533" t="s">
        <v>104</v>
      </c>
      <c r="BP533" t="s">
        <v>104</v>
      </c>
      <c r="BQ533" t="s">
        <v>1055</v>
      </c>
      <c r="BR533" t="s">
        <v>116</v>
      </c>
      <c r="BS533" t="s">
        <v>1294</v>
      </c>
      <c r="BT533">
        <v>4.25</v>
      </c>
      <c r="BV533" s="1">
        <v>43101</v>
      </c>
      <c r="BW533">
        <v>0</v>
      </c>
      <c r="BX533">
        <v>0</v>
      </c>
      <c r="BY533" t="s">
        <v>104</v>
      </c>
      <c r="BZ533">
        <v>0</v>
      </c>
      <c r="CA533">
        <v>0</v>
      </c>
      <c r="CB533">
        <v>0</v>
      </c>
      <c r="CC533">
        <v>0</v>
      </c>
      <c r="CD533">
        <v>1</v>
      </c>
      <c r="CE533">
        <v>149</v>
      </c>
      <c r="CF533" t="s">
        <v>90</v>
      </c>
      <c r="CI533" t="s">
        <v>111</v>
      </c>
      <c r="CJ533" t="s">
        <v>118</v>
      </c>
      <c r="CK533" t="s">
        <v>111</v>
      </c>
      <c r="CL533" t="s">
        <v>119</v>
      </c>
      <c r="CM533" t="s">
        <v>104</v>
      </c>
    </row>
    <row r="534" spans="1:91" x14ac:dyDescent="0.25">
      <c r="A534" t="s">
        <v>89</v>
      </c>
      <c r="B534" t="s">
        <v>90</v>
      </c>
      <c r="C534" t="s">
        <v>1295</v>
      </c>
      <c r="D534" t="s">
        <v>1289</v>
      </c>
      <c r="E534" s="4">
        <v>806134849368</v>
      </c>
      <c r="F534" t="s">
        <v>1116</v>
      </c>
      <c r="G534" s="4">
        <v>139</v>
      </c>
      <c r="H534" s="4">
        <v>278</v>
      </c>
      <c r="I534" t="s">
        <v>482</v>
      </c>
      <c r="J534" t="s">
        <v>1290</v>
      </c>
      <c r="K534" t="s">
        <v>96</v>
      </c>
      <c r="L534" t="s">
        <v>97</v>
      </c>
      <c r="M534" t="s">
        <v>98</v>
      </c>
      <c r="N534" t="s">
        <v>1296</v>
      </c>
      <c r="O534" t="s">
        <v>100</v>
      </c>
      <c r="P534" t="s">
        <v>1206</v>
      </c>
      <c r="Q534" t="s">
        <v>1207</v>
      </c>
      <c r="R534">
        <v>0</v>
      </c>
      <c r="S534">
        <v>15.75</v>
      </c>
      <c r="T534">
        <v>4.5</v>
      </c>
      <c r="U534">
        <v>0</v>
      </c>
      <c r="V534">
        <v>0</v>
      </c>
      <c r="W534">
        <v>0</v>
      </c>
      <c r="X534">
        <v>0</v>
      </c>
      <c r="Y534">
        <v>7</v>
      </c>
      <c r="Z534">
        <v>3</v>
      </c>
      <c r="AA534">
        <v>60</v>
      </c>
      <c r="AB534" t="s">
        <v>103</v>
      </c>
      <c r="AD534" t="s">
        <v>103</v>
      </c>
      <c r="AE534" t="s">
        <v>103</v>
      </c>
      <c r="AF534" t="s">
        <v>104</v>
      </c>
      <c r="AG534" t="s">
        <v>105</v>
      </c>
      <c r="AH534">
        <v>19</v>
      </c>
      <c r="AI534">
        <v>19</v>
      </c>
      <c r="AJ534">
        <v>9</v>
      </c>
      <c r="AK534">
        <v>9</v>
      </c>
      <c r="AL534">
        <v>0</v>
      </c>
      <c r="AM534">
        <v>0</v>
      </c>
      <c r="AN534">
        <v>0</v>
      </c>
      <c r="AO534">
        <v>0</v>
      </c>
      <c r="AP534" t="s">
        <v>106</v>
      </c>
      <c r="AQ534" t="s">
        <v>107</v>
      </c>
      <c r="AR534" t="s">
        <v>108</v>
      </c>
      <c r="AS534" t="s">
        <v>109</v>
      </c>
      <c r="AT534" t="s">
        <v>110</v>
      </c>
      <c r="AU534" t="s">
        <v>104</v>
      </c>
      <c r="AX534" t="s">
        <v>104</v>
      </c>
      <c r="AY534">
        <v>0</v>
      </c>
      <c r="AZ534">
        <v>1</v>
      </c>
      <c r="BA534">
        <v>9</v>
      </c>
      <c r="BC534">
        <v>0</v>
      </c>
      <c r="BD534">
        <v>0</v>
      </c>
      <c r="BI534" t="s">
        <v>112</v>
      </c>
      <c r="BJ534" t="s">
        <v>111</v>
      </c>
      <c r="BK534" t="s">
        <v>1297</v>
      </c>
      <c r="BL534" t="str">
        <f>"https://www.hvlgroup.com/Products/Specs/"&amp;"H236503-GL/CR"</f>
        <v>https://www.hvlgroup.com/Products/Specs/H236503-GL/CR</v>
      </c>
      <c r="BM534" t="s">
        <v>1293</v>
      </c>
      <c r="BN534" t="str">
        <f>"https://www.hvlgroup.com/Product/"&amp;"H236503-GL/CR"</f>
        <v>https://www.hvlgroup.com/Product/H236503-GL/CR</v>
      </c>
      <c r="BO534" t="s">
        <v>104</v>
      </c>
      <c r="BP534" t="s">
        <v>104</v>
      </c>
      <c r="BQ534" t="s">
        <v>1055</v>
      </c>
      <c r="BR534" t="s">
        <v>116</v>
      </c>
      <c r="BS534" t="s">
        <v>1294</v>
      </c>
      <c r="BT534">
        <v>4.25</v>
      </c>
      <c r="BV534" s="1">
        <v>43101</v>
      </c>
      <c r="BW534">
        <v>0</v>
      </c>
      <c r="BX534">
        <v>0</v>
      </c>
      <c r="BY534" t="s">
        <v>104</v>
      </c>
      <c r="BZ534">
        <v>0</v>
      </c>
      <c r="CA534">
        <v>0</v>
      </c>
      <c r="CB534">
        <v>0</v>
      </c>
      <c r="CC534">
        <v>0</v>
      </c>
      <c r="CD534">
        <v>1</v>
      </c>
      <c r="CE534">
        <v>149</v>
      </c>
      <c r="CF534" t="s">
        <v>90</v>
      </c>
      <c r="CI534" t="s">
        <v>111</v>
      </c>
      <c r="CJ534" t="s">
        <v>118</v>
      </c>
      <c r="CK534" t="s">
        <v>111</v>
      </c>
      <c r="CL534" t="s">
        <v>119</v>
      </c>
      <c r="CM534" t="s">
        <v>104</v>
      </c>
    </row>
    <row r="535" spans="1:91" x14ac:dyDescent="0.25">
      <c r="A535" t="s">
        <v>89</v>
      </c>
      <c r="B535" t="s">
        <v>90</v>
      </c>
      <c r="C535" t="s">
        <v>1298</v>
      </c>
      <c r="D535" t="s">
        <v>1289</v>
      </c>
      <c r="E535" s="4">
        <v>806134849375</v>
      </c>
      <c r="F535" t="s">
        <v>1116</v>
      </c>
      <c r="G535" s="4">
        <v>139</v>
      </c>
      <c r="H535" s="4">
        <v>278</v>
      </c>
      <c r="I535" t="s">
        <v>482</v>
      </c>
      <c r="J535" t="s">
        <v>1290</v>
      </c>
      <c r="K535" t="s">
        <v>96</v>
      </c>
      <c r="L535" t="s">
        <v>97</v>
      </c>
      <c r="M535" t="s">
        <v>98</v>
      </c>
      <c r="N535" t="s">
        <v>1299</v>
      </c>
      <c r="O535" t="s">
        <v>100</v>
      </c>
      <c r="P535" t="s">
        <v>1206</v>
      </c>
      <c r="Q535" t="s">
        <v>1207</v>
      </c>
      <c r="R535">
        <v>0</v>
      </c>
      <c r="S535">
        <v>15.75</v>
      </c>
      <c r="T535">
        <v>4.5</v>
      </c>
      <c r="U535">
        <v>0</v>
      </c>
      <c r="V535">
        <v>0</v>
      </c>
      <c r="W535">
        <v>0</v>
      </c>
      <c r="X535">
        <v>0</v>
      </c>
      <c r="Y535">
        <v>7</v>
      </c>
      <c r="Z535">
        <v>3</v>
      </c>
      <c r="AA535">
        <v>60</v>
      </c>
      <c r="AB535" t="s">
        <v>103</v>
      </c>
      <c r="AD535" t="s">
        <v>103</v>
      </c>
      <c r="AE535" t="s">
        <v>103</v>
      </c>
      <c r="AF535" t="s">
        <v>104</v>
      </c>
      <c r="AG535" t="s">
        <v>105</v>
      </c>
      <c r="AH535">
        <v>19</v>
      </c>
      <c r="AI535">
        <v>19</v>
      </c>
      <c r="AJ535">
        <v>9</v>
      </c>
      <c r="AK535">
        <v>9</v>
      </c>
      <c r="AL535">
        <v>0</v>
      </c>
      <c r="AM535">
        <v>0</v>
      </c>
      <c r="AN535">
        <v>0</v>
      </c>
      <c r="AO535">
        <v>0</v>
      </c>
      <c r="AP535" t="s">
        <v>106</v>
      </c>
      <c r="AQ535" t="s">
        <v>107</v>
      </c>
      <c r="AR535" t="s">
        <v>108</v>
      </c>
      <c r="AS535" t="s">
        <v>109</v>
      </c>
      <c r="AT535" t="s">
        <v>110</v>
      </c>
      <c r="AU535" t="s">
        <v>104</v>
      </c>
      <c r="AX535" t="s">
        <v>104</v>
      </c>
      <c r="AY535">
        <v>0</v>
      </c>
      <c r="AZ535">
        <v>1</v>
      </c>
      <c r="BA535">
        <v>9</v>
      </c>
      <c r="BC535">
        <v>0</v>
      </c>
      <c r="BD535">
        <v>0</v>
      </c>
      <c r="BI535" t="s">
        <v>112</v>
      </c>
      <c r="BJ535" t="s">
        <v>111</v>
      </c>
      <c r="BK535" t="s">
        <v>1300</v>
      </c>
      <c r="BL535" t="str">
        <f>"https://www.hvlgroup.com/Products/Specs/"&amp;"H236503-GL/NVY"</f>
        <v>https://www.hvlgroup.com/Products/Specs/H236503-GL/NVY</v>
      </c>
      <c r="BM535" t="s">
        <v>1293</v>
      </c>
      <c r="BN535" t="str">
        <f>"https://www.hvlgroup.com/Product/"&amp;"H236503-GL/NVY"</f>
        <v>https://www.hvlgroup.com/Product/H236503-GL/NVY</v>
      </c>
      <c r="BO535" t="s">
        <v>104</v>
      </c>
      <c r="BP535" t="s">
        <v>104</v>
      </c>
      <c r="BQ535" t="s">
        <v>1055</v>
      </c>
      <c r="BR535" t="s">
        <v>116</v>
      </c>
      <c r="BS535" t="s">
        <v>1294</v>
      </c>
      <c r="BT535">
        <v>4.25</v>
      </c>
      <c r="BV535" s="1">
        <v>43101</v>
      </c>
      <c r="BW535">
        <v>0</v>
      </c>
      <c r="BX535">
        <v>0</v>
      </c>
      <c r="BY535" t="s">
        <v>104</v>
      </c>
      <c r="BZ535">
        <v>0</v>
      </c>
      <c r="CA535">
        <v>0</v>
      </c>
      <c r="CB535">
        <v>0</v>
      </c>
      <c r="CC535">
        <v>0</v>
      </c>
      <c r="CD535">
        <v>1</v>
      </c>
      <c r="CE535">
        <v>149</v>
      </c>
      <c r="CF535" t="s">
        <v>90</v>
      </c>
      <c r="CI535" t="s">
        <v>111</v>
      </c>
      <c r="CJ535" t="s">
        <v>118</v>
      </c>
      <c r="CK535" t="s">
        <v>111</v>
      </c>
      <c r="CL535" t="s">
        <v>119</v>
      </c>
      <c r="CM535" t="s">
        <v>104</v>
      </c>
    </row>
    <row r="536" spans="1:91" x14ac:dyDescent="0.25">
      <c r="A536" t="s">
        <v>89</v>
      </c>
      <c r="B536" t="s">
        <v>90</v>
      </c>
      <c r="C536" t="s">
        <v>1301</v>
      </c>
      <c r="D536" t="s">
        <v>1302</v>
      </c>
      <c r="E536" s="4">
        <v>806134854645</v>
      </c>
      <c r="F536" t="s">
        <v>1303</v>
      </c>
      <c r="G536" s="4">
        <v>318</v>
      </c>
      <c r="H536" s="4">
        <v>636</v>
      </c>
      <c r="I536" t="s">
        <v>135</v>
      </c>
      <c r="J536" t="s">
        <v>1290</v>
      </c>
      <c r="K536" t="s">
        <v>96</v>
      </c>
      <c r="L536" t="s">
        <v>97</v>
      </c>
      <c r="M536" t="s">
        <v>98</v>
      </c>
      <c r="N536" t="s">
        <v>1291</v>
      </c>
      <c r="O536" t="s">
        <v>100</v>
      </c>
      <c r="R536">
        <v>0</v>
      </c>
      <c r="S536">
        <v>0</v>
      </c>
      <c r="T536">
        <v>19.75</v>
      </c>
      <c r="U536">
        <v>23.75</v>
      </c>
      <c r="V536">
        <v>75.75</v>
      </c>
      <c r="W536">
        <v>18</v>
      </c>
      <c r="X536">
        <v>0</v>
      </c>
      <c r="Y536">
        <v>15</v>
      </c>
      <c r="Z536">
        <v>6</v>
      </c>
      <c r="AA536">
        <v>60</v>
      </c>
      <c r="AB536" t="s">
        <v>1208</v>
      </c>
      <c r="AD536" t="s">
        <v>1208</v>
      </c>
      <c r="AE536" t="s">
        <v>1208</v>
      </c>
      <c r="AF536" t="s">
        <v>104</v>
      </c>
      <c r="AG536" t="s">
        <v>105</v>
      </c>
      <c r="AH536">
        <v>23</v>
      </c>
      <c r="AI536">
        <v>23</v>
      </c>
      <c r="AJ536">
        <v>26</v>
      </c>
      <c r="AK536">
        <v>17</v>
      </c>
      <c r="AL536">
        <v>0</v>
      </c>
      <c r="AM536">
        <v>0</v>
      </c>
      <c r="AN536">
        <v>0</v>
      </c>
      <c r="AO536">
        <v>0</v>
      </c>
      <c r="AP536" t="s">
        <v>106</v>
      </c>
      <c r="AQ536" t="s">
        <v>107</v>
      </c>
      <c r="AR536" t="s">
        <v>108</v>
      </c>
      <c r="AS536" t="s">
        <v>109</v>
      </c>
      <c r="AT536" t="s">
        <v>110</v>
      </c>
      <c r="AU536" t="s">
        <v>104</v>
      </c>
      <c r="AX536" t="s">
        <v>104</v>
      </c>
      <c r="AY536">
        <v>0</v>
      </c>
      <c r="AZ536">
        <v>0.75</v>
      </c>
      <c r="BA536">
        <v>5.5</v>
      </c>
      <c r="BC536">
        <v>54</v>
      </c>
      <c r="BD536">
        <v>10</v>
      </c>
      <c r="BE536" t="s">
        <v>52</v>
      </c>
      <c r="BI536" t="s">
        <v>112</v>
      </c>
      <c r="BJ536" t="s">
        <v>111</v>
      </c>
      <c r="BK536" t="s">
        <v>1292</v>
      </c>
      <c r="BL536" t="str">
        <f>"https://www.hvlgroup.com/Products/Specs/"&amp;"H236706-GL"</f>
        <v>https://www.hvlgroup.com/Products/Specs/H236706-GL</v>
      </c>
      <c r="BM536" t="s">
        <v>1304</v>
      </c>
      <c r="BN536" t="str">
        <f>"https://www.hvlgroup.com/Product/"&amp;"H236706-GL"</f>
        <v>https://www.hvlgroup.com/Product/H236706-GL</v>
      </c>
      <c r="BO536" t="s">
        <v>104</v>
      </c>
      <c r="BP536" t="s">
        <v>104</v>
      </c>
      <c r="BQ536" t="s">
        <v>1055</v>
      </c>
      <c r="BR536" t="s">
        <v>116</v>
      </c>
      <c r="BS536" t="s">
        <v>116</v>
      </c>
      <c r="BT536">
        <v>0</v>
      </c>
      <c r="BV536" s="1">
        <v>43101</v>
      </c>
      <c r="BW536">
        <v>75.75</v>
      </c>
      <c r="BX536">
        <v>23.75</v>
      </c>
      <c r="BY536" t="s">
        <v>104</v>
      </c>
      <c r="BZ536">
        <v>0</v>
      </c>
      <c r="CA536">
        <v>0</v>
      </c>
      <c r="CB536">
        <v>0</v>
      </c>
      <c r="CC536">
        <v>0</v>
      </c>
      <c r="CD536">
        <v>1</v>
      </c>
      <c r="CE536">
        <v>29</v>
      </c>
      <c r="CF536" t="s">
        <v>90</v>
      </c>
      <c r="CI536" t="s">
        <v>111</v>
      </c>
      <c r="CJ536" t="s">
        <v>118</v>
      </c>
      <c r="CK536" t="s">
        <v>111</v>
      </c>
      <c r="CL536" t="s">
        <v>119</v>
      </c>
      <c r="CM536" t="s">
        <v>104</v>
      </c>
    </row>
    <row r="537" spans="1:91" x14ac:dyDescent="0.25">
      <c r="A537" t="s">
        <v>89</v>
      </c>
      <c r="B537" t="s">
        <v>90</v>
      </c>
      <c r="C537" t="s">
        <v>1305</v>
      </c>
      <c r="D537" t="s">
        <v>1302</v>
      </c>
      <c r="E537" s="4">
        <v>806134854652</v>
      </c>
      <c r="F537" t="s">
        <v>1303</v>
      </c>
      <c r="G537" s="4">
        <v>318</v>
      </c>
      <c r="H537" s="4">
        <v>636</v>
      </c>
      <c r="I537" t="s">
        <v>135</v>
      </c>
      <c r="J537" t="s">
        <v>1290</v>
      </c>
      <c r="K537" t="s">
        <v>96</v>
      </c>
      <c r="L537" t="s">
        <v>97</v>
      </c>
      <c r="M537" t="s">
        <v>98</v>
      </c>
      <c r="N537" t="s">
        <v>1296</v>
      </c>
      <c r="O537" t="s">
        <v>100</v>
      </c>
      <c r="R537">
        <v>0</v>
      </c>
      <c r="S537">
        <v>0</v>
      </c>
      <c r="T537">
        <v>19.75</v>
      </c>
      <c r="U537">
        <v>23.75</v>
      </c>
      <c r="V537">
        <v>75.75</v>
      </c>
      <c r="W537">
        <v>18</v>
      </c>
      <c r="X537">
        <v>0</v>
      </c>
      <c r="Y537">
        <v>15</v>
      </c>
      <c r="Z537">
        <v>6</v>
      </c>
      <c r="AA537">
        <v>60</v>
      </c>
      <c r="AB537" t="s">
        <v>1208</v>
      </c>
      <c r="AD537" t="s">
        <v>1208</v>
      </c>
      <c r="AE537" t="s">
        <v>1208</v>
      </c>
      <c r="AF537" t="s">
        <v>104</v>
      </c>
      <c r="AG537" t="s">
        <v>105</v>
      </c>
      <c r="AH537">
        <v>23</v>
      </c>
      <c r="AI537">
        <v>23</v>
      </c>
      <c r="AJ537">
        <v>26</v>
      </c>
      <c r="AK537">
        <v>17</v>
      </c>
      <c r="AL537">
        <v>0</v>
      </c>
      <c r="AM537">
        <v>0</v>
      </c>
      <c r="AN537">
        <v>0</v>
      </c>
      <c r="AO537">
        <v>0</v>
      </c>
      <c r="AP537" t="s">
        <v>106</v>
      </c>
      <c r="AQ537" t="s">
        <v>107</v>
      </c>
      <c r="AR537" t="s">
        <v>108</v>
      </c>
      <c r="AS537" t="s">
        <v>109</v>
      </c>
      <c r="AT537" t="s">
        <v>110</v>
      </c>
      <c r="AU537" t="s">
        <v>104</v>
      </c>
      <c r="AX537" t="s">
        <v>104</v>
      </c>
      <c r="AY537">
        <v>0</v>
      </c>
      <c r="AZ537">
        <v>0.75</v>
      </c>
      <c r="BA537">
        <v>5.5</v>
      </c>
      <c r="BC537">
        <v>54</v>
      </c>
      <c r="BD537">
        <v>10</v>
      </c>
      <c r="BE537" t="s">
        <v>52</v>
      </c>
      <c r="BI537" t="s">
        <v>112</v>
      </c>
      <c r="BJ537" t="s">
        <v>111</v>
      </c>
      <c r="BK537" t="s">
        <v>1297</v>
      </c>
      <c r="BL537" t="str">
        <f>"https://www.hvlgroup.com/Products/Specs/"&amp;"H236706-GL/CR"</f>
        <v>https://www.hvlgroup.com/Products/Specs/H236706-GL/CR</v>
      </c>
      <c r="BM537" t="s">
        <v>1304</v>
      </c>
      <c r="BN537" t="str">
        <f>"https://www.hvlgroup.com/Product/"&amp;"H236706-GL/CR"</f>
        <v>https://www.hvlgroup.com/Product/H236706-GL/CR</v>
      </c>
      <c r="BO537" t="s">
        <v>104</v>
      </c>
      <c r="BP537" t="s">
        <v>104</v>
      </c>
      <c r="BQ537" t="s">
        <v>1055</v>
      </c>
      <c r="BR537" t="s">
        <v>116</v>
      </c>
      <c r="BS537" t="s">
        <v>116</v>
      </c>
      <c r="BT537">
        <v>0</v>
      </c>
      <c r="BV537" s="1">
        <v>43101</v>
      </c>
      <c r="BW537">
        <v>75.75</v>
      </c>
      <c r="BX537">
        <v>23.75</v>
      </c>
      <c r="BY537" t="s">
        <v>104</v>
      </c>
      <c r="BZ537">
        <v>0</v>
      </c>
      <c r="CA537">
        <v>0</v>
      </c>
      <c r="CB537">
        <v>0</v>
      </c>
      <c r="CC537">
        <v>0</v>
      </c>
      <c r="CD537">
        <v>1</v>
      </c>
      <c r="CE537">
        <v>29</v>
      </c>
      <c r="CF537" t="s">
        <v>90</v>
      </c>
      <c r="CI537" t="s">
        <v>111</v>
      </c>
      <c r="CJ537" t="s">
        <v>118</v>
      </c>
      <c r="CK537" t="s">
        <v>111</v>
      </c>
      <c r="CL537" t="s">
        <v>119</v>
      </c>
      <c r="CM537" t="s">
        <v>104</v>
      </c>
    </row>
    <row r="538" spans="1:91" x14ac:dyDescent="0.25">
      <c r="A538" t="s">
        <v>89</v>
      </c>
      <c r="B538" t="s">
        <v>90</v>
      </c>
      <c r="C538" t="s">
        <v>1306</v>
      </c>
      <c r="D538" t="s">
        <v>1302</v>
      </c>
      <c r="E538" s="4">
        <v>806134854669</v>
      </c>
      <c r="F538" t="s">
        <v>1303</v>
      </c>
      <c r="G538" s="4">
        <v>318</v>
      </c>
      <c r="H538" s="4">
        <v>636</v>
      </c>
      <c r="I538" t="s">
        <v>135</v>
      </c>
      <c r="J538" t="s">
        <v>1290</v>
      </c>
      <c r="K538" t="s">
        <v>96</v>
      </c>
      <c r="L538" t="s">
        <v>97</v>
      </c>
      <c r="M538" t="s">
        <v>98</v>
      </c>
      <c r="N538" t="s">
        <v>1299</v>
      </c>
      <c r="O538" t="s">
        <v>100</v>
      </c>
      <c r="R538">
        <v>0</v>
      </c>
      <c r="S538">
        <v>0</v>
      </c>
      <c r="T538">
        <v>19.75</v>
      </c>
      <c r="U538">
        <v>23.75</v>
      </c>
      <c r="V538">
        <v>75.75</v>
      </c>
      <c r="W538">
        <v>18</v>
      </c>
      <c r="X538">
        <v>0</v>
      </c>
      <c r="Y538">
        <v>15</v>
      </c>
      <c r="Z538">
        <v>6</v>
      </c>
      <c r="AA538">
        <v>60</v>
      </c>
      <c r="AB538" t="s">
        <v>1208</v>
      </c>
      <c r="AD538" t="s">
        <v>1208</v>
      </c>
      <c r="AE538" t="s">
        <v>1208</v>
      </c>
      <c r="AF538" t="s">
        <v>104</v>
      </c>
      <c r="AG538" t="s">
        <v>105</v>
      </c>
      <c r="AH538">
        <v>23</v>
      </c>
      <c r="AI538">
        <v>23</v>
      </c>
      <c r="AJ538">
        <v>26</v>
      </c>
      <c r="AK538">
        <v>17</v>
      </c>
      <c r="AL538">
        <v>0</v>
      </c>
      <c r="AM538">
        <v>0</v>
      </c>
      <c r="AN538">
        <v>0</v>
      </c>
      <c r="AO538">
        <v>0</v>
      </c>
      <c r="AP538" t="s">
        <v>106</v>
      </c>
      <c r="AQ538" t="s">
        <v>107</v>
      </c>
      <c r="AR538" t="s">
        <v>108</v>
      </c>
      <c r="AS538" t="s">
        <v>109</v>
      </c>
      <c r="AT538" t="s">
        <v>110</v>
      </c>
      <c r="AU538" t="s">
        <v>104</v>
      </c>
      <c r="AX538" t="s">
        <v>104</v>
      </c>
      <c r="AY538">
        <v>0</v>
      </c>
      <c r="AZ538">
        <v>0.75</v>
      </c>
      <c r="BA538">
        <v>5.5</v>
      </c>
      <c r="BC538">
        <v>54</v>
      </c>
      <c r="BD538">
        <v>10</v>
      </c>
      <c r="BE538" t="s">
        <v>52</v>
      </c>
      <c r="BI538" t="s">
        <v>112</v>
      </c>
      <c r="BJ538" t="s">
        <v>111</v>
      </c>
      <c r="BK538" t="s">
        <v>1300</v>
      </c>
      <c r="BL538" t="str">
        <f>"https://www.hvlgroup.com/Products/Specs/"&amp;"H236706-GL/NVY"</f>
        <v>https://www.hvlgroup.com/Products/Specs/H236706-GL/NVY</v>
      </c>
      <c r="BM538" t="s">
        <v>1304</v>
      </c>
      <c r="BN538" t="str">
        <f>"https://www.hvlgroup.com/Product/"&amp;"H236706-GL/NVY"</f>
        <v>https://www.hvlgroup.com/Product/H236706-GL/NVY</v>
      </c>
      <c r="BO538" t="s">
        <v>104</v>
      </c>
      <c r="BP538" t="s">
        <v>104</v>
      </c>
      <c r="BQ538" t="s">
        <v>1055</v>
      </c>
      <c r="BR538" t="s">
        <v>116</v>
      </c>
      <c r="BS538" t="s">
        <v>116</v>
      </c>
      <c r="BT538">
        <v>0</v>
      </c>
      <c r="BV538" s="1">
        <v>43101</v>
      </c>
      <c r="BW538">
        <v>75.75</v>
      </c>
      <c r="BX538">
        <v>23.75</v>
      </c>
      <c r="BY538" t="s">
        <v>104</v>
      </c>
      <c r="BZ538">
        <v>0</v>
      </c>
      <c r="CA538">
        <v>0</v>
      </c>
      <c r="CB538">
        <v>0</v>
      </c>
      <c r="CC538">
        <v>0</v>
      </c>
      <c r="CD538">
        <v>1</v>
      </c>
      <c r="CE538">
        <v>29</v>
      </c>
      <c r="CF538" t="s">
        <v>90</v>
      </c>
      <c r="CI538" t="s">
        <v>111</v>
      </c>
      <c r="CJ538" t="s">
        <v>118</v>
      </c>
      <c r="CK538" t="s">
        <v>111</v>
      </c>
      <c r="CL538" t="s">
        <v>119</v>
      </c>
      <c r="CM538" t="s">
        <v>104</v>
      </c>
    </row>
    <row r="539" spans="1:91" x14ac:dyDescent="0.25">
      <c r="A539" t="s">
        <v>89</v>
      </c>
      <c r="B539" t="s">
        <v>90</v>
      </c>
      <c r="C539" t="s">
        <v>1307</v>
      </c>
      <c r="D539" t="s">
        <v>1308</v>
      </c>
      <c r="E539" s="4">
        <v>806134854676</v>
      </c>
      <c r="F539" t="s">
        <v>1309</v>
      </c>
      <c r="G539" s="4">
        <v>405</v>
      </c>
      <c r="H539" s="4">
        <v>810</v>
      </c>
      <c r="I539" t="s">
        <v>135</v>
      </c>
      <c r="J539" t="s">
        <v>1290</v>
      </c>
      <c r="K539" t="s">
        <v>96</v>
      </c>
      <c r="L539" t="s">
        <v>97</v>
      </c>
      <c r="M539" t="s">
        <v>98</v>
      </c>
      <c r="N539" t="s">
        <v>1291</v>
      </c>
      <c r="O539" t="s">
        <v>100</v>
      </c>
      <c r="R539">
        <v>0</v>
      </c>
      <c r="S539">
        <v>0</v>
      </c>
      <c r="T539">
        <v>25.75</v>
      </c>
      <c r="U539">
        <v>29.5</v>
      </c>
      <c r="V539">
        <v>81.25</v>
      </c>
      <c r="W539">
        <v>23.75</v>
      </c>
      <c r="X539">
        <v>0</v>
      </c>
      <c r="Y539">
        <v>27</v>
      </c>
      <c r="Z539">
        <v>8</v>
      </c>
      <c r="AA539">
        <v>60</v>
      </c>
      <c r="AB539" t="s">
        <v>1208</v>
      </c>
      <c r="AD539" t="s">
        <v>1208</v>
      </c>
      <c r="AE539" t="s">
        <v>1208</v>
      </c>
      <c r="AF539" t="s">
        <v>104</v>
      </c>
      <c r="AG539" t="s">
        <v>105</v>
      </c>
      <c r="AH539">
        <v>28</v>
      </c>
      <c r="AI539">
        <v>28</v>
      </c>
      <c r="AJ539">
        <v>32</v>
      </c>
      <c r="AK539">
        <v>29</v>
      </c>
      <c r="AL539">
        <v>0</v>
      </c>
      <c r="AM539">
        <v>0</v>
      </c>
      <c r="AN539">
        <v>0</v>
      </c>
      <c r="AO539">
        <v>0</v>
      </c>
      <c r="AP539" t="s">
        <v>516</v>
      </c>
      <c r="AQ539" t="s">
        <v>107</v>
      </c>
      <c r="AR539" t="s">
        <v>108</v>
      </c>
      <c r="AS539" t="s">
        <v>109</v>
      </c>
      <c r="AT539" t="s">
        <v>110</v>
      </c>
      <c r="AU539" t="s">
        <v>104</v>
      </c>
      <c r="AX539" t="s">
        <v>104</v>
      </c>
      <c r="AY539">
        <v>0</v>
      </c>
      <c r="AZ539">
        <v>0.75</v>
      </c>
      <c r="BA539">
        <v>5.5</v>
      </c>
      <c r="BC539">
        <v>54</v>
      </c>
      <c r="BD539">
        <v>0</v>
      </c>
      <c r="BE539" t="s">
        <v>52</v>
      </c>
      <c r="BI539" t="s">
        <v>112</v>
      </c>
      <c r="BJ539" t="s">
        <v>111</v>
      </c>
      <c r="BK539" t="s">
        <v>1292</v>
      </c>
      <c r="BL539" t="str">
        <f>"https://www.hvlgroup.com/Products/Specs/"&amp;"H236708-GL"</f>
        <v>https://www.hvlgroup.com/Products/Specs/H236708-GL</v>
      </c>
      <c r="BM539" t="s">
        <v>1304</v>
      </c>
      <c r="BN539" t="str">
        <f>"https://www.hvlgroup.com/Product/"&amp;"H236708-GL"</f>
        <v>https://www.hvlgroup.com/Product/H236708-GL</v>
      </c>
      <c r="BO539" t="s">
        <v>104</v>
      </c>
      <c r="BP539" t="s">
        <v>104</v>
      </c>
      <c r="BQ539" t="s">
        <v>1055</v>
      </c>
      <c r="BR539" t="s">
        <v>116</v>
      </c>
      <c r="BS539" t="s">
        <v>116</v>
      </c>
      <c r="BT539">
        <v>0</v>
      </c>
      <c r="BV539" s="1">
        <v>43101</v>
      </c>
      <c r="BW539">
        <v>81.25</v>
      </c>
      <c r="BX539">
        <v>29.5</v>
      </c>
      <c r="BY539" t="s">
        <v>104</v>
      </c>
      <c r="BZ539">
        <v>0</v>
      </c>
      <c r="CA539">
        <v>0</v>
      </c>
      <c r="CB539">
        <v>0</v>
      </c>
      <c r="CC539">
        <v>0</v>
      </c>
      <c r="CD539">
        <v>1</v>
      </c>
      <c r="CE539">
        <v>29</v>
      </c>
      <c r="CF539" t="s">
        <v>90</v>
      </c>
      <c r="CI539" t="s">
        <v>111</v>
      </c>
      <c r="CJ539" t="s">
        <v>118</v>
      </c>
      <c r="CK539" t="s">
        <v>111</v>
      </c>
      <c r="CL539" t="s">
        <v>119</v>
      </c>
      <c r="CM539" t="s">
        <v>111</v>
      </c>
    </row>
    <row r="540" spans="1:91" x14ac:dyDescent="0.25">
      <c r="A540" t="s">
        <v>89</v>
      </c>
      <c r="B540" t="s">
        <v>90</v>
      </c>
      <c r="C540" t="s">
        <v>1310</v>
      </c>
      <c r="D540" t="s">
        <v>1308</v>
      </c>
      <c r="E540" s="4">
        <v>806134854683</v>
      </c>
      <c r="F540" t="s">
        <v>1309</v>
      </c>
      <c r="G540" s="4">
        <v>405</v>
      </c>
      <c r="H540" s="4">
        <v>810</v>
      </c>
      <c r="I540" t="s">
        <v>135</v>
      </c>
      <c r="J540" t="s">
        <v>1290</v>
      </c>
      <c r="K540" t="s">
        <v>96</v>
      </c>
      <c r="L540" t="s">
        <v>97</v>
      </c>
      <c r="M540" t="s">
        <v>98</v>
      </c>
      <c r="N540" t="s">
        <v>1296</v>
      </c>
      <c r="O540" t="s">
        <v>100</v>
      </c>
      <c r="R540">
        <v>0</v>
      </c>
      <c r="S540">
        <v>0</v>
      </c>
      <c r="T540">
        <v>25.75</v>
      </c>
      <c r="U540">
        <v>29.5</v>
      </c>
      <c r="V540">
        <v>81.25</v>
      </c>
      <c r="W540">
        <v>23.75</v>
      </c>
      <c r="X540">
        <v>0</v>
      </c>
      <c r="Y540">
        <v>27</v>
      </c>
      <c r="Z540">
        <v>8</v>
      </c>
      <c r="AA540">
        <v>60</v>
      </c>
      <c r="AB540" t="s">
        <v>1208</v>
      </c>
      <c r="AD540" t="s">
        <v>1208</v>
      </c>
      <c r="AE540" t="s">
        <v>1208</v>
      </c>
      <c r="AF540" t="s">
        <v>104</v>
      </c>
      <c r="AG540" t="s">
        <v>105</v>
      </c>
      <c r="AH540">
        <v>28</v>
      </c>
      <c r="AI540">
        <v>28</v>
      </c>
      <c r="AJ540">
        <v>32</v>
      </c>
      <c r="AK540">
        <v>29</v>
      </c>
      <c r="AL540">
        <v>0</v>
      </c>
      <c r="AM540">
        <v>0</v>
      </c>
      <c r="AN540">
        <v>0</v>
      </c>
      <c r="AO540">
        <v>0</v>
      </c>
      <c r="AP540" t="s">
        <v>516</v>
      </c>
      <c r="AQ540" t="s">
        <v>107</v>
      </c>
      <c r="AR540" t="s">
        <v>108</v>
      </c>
      <c r="AS540" t="s">
        <v>109</v>
      </c>
      <c r="AT540" t="s">
        <v>110</v>
      </c>
      <c r="AU540" t="s">
        <v>104</v>
      </c>
      <c r="AX540" t="s">
        <v>104</v>
      </c>
      <c r="AY540">
        <v>0</v>
      </c>
      <c r="AZ540">
        <v>0.75</v>
      </c>
      <c r="BA540">
        <v>5.5</v>
      </c>
      <c r="BC540">
        <v>54</v>
      </c>
      <c r="BD540">
        <v>0</v>
      </c>
      <c r="BE540" t="s">
        <v>52</v>
      </c>
      <c r="BI540" t="s">
        <v>112</v>
      </c>
      <c r="BJ540" t="s">
        <v>111</v>
      </c>
      <c r="BK540" t="s">
        <v>1297</v>
      </c>
      <c r="BL540" t="str">
        <f>"https://www.hvlgroup.com/Products/Specs/"&amp;"H236708-GL/CR"</f>
        <v>https://www.hvlgroup.com/Products/Specs/H236708-GL/CR</v>
      </c>
      <c r="BM540" t="s">
        <v>1304</v>
      </c>
      <c r="BN540" t="str">
        <f>"https://www.hvlgroup.com/Product/"&amp;"H236708-GL/CR"</f>
        <v>https://www.hvlgroup.com/Product/H236708-GL/CR</v>
      </c>
      <c r="BO540" t="s">
        <v>104</v>
      </c>
      <c r="BP540" t="s">
        <v>104</v>
      </c>
      <c r="BQ540" t="s">
        <v>1055</v>
      </c>
      <c r="BR540" t="s">
        <v>116</v>
      </c>
      <c r="BS540" t="s">
        <v>116</v>
      </c>
      <c r="BT540">
        <v>0</v>
      </c>
      <c r="BV540" s="1">
        <v>43101</v>
      </c>
      <c r="BW540">
        <v>81.25</v>
      </c>
      <c r="BX540">
        <v>29.5</v>
      </c>
      <c r="BY540" t="s">
        <v>104</v>
      </c>
      <c r="BZ540">
        <v>0</v>
      </c>
      <c r="CA540">
        <v>0</v>
      </c>
      <c r="CB540">
        <v>0</v>
      </c>
      <c r="CC540">
        <v>0</v>
      </c>
      <c r="CD540">
        <v>1</v>
      </c>
      <c r="CE540">
        <v>29</v>
      </c>
      <c r="CF540" t="s">
        <v>90</v>
      </c>
      <c r="CI540" t="s">
        <v>111</v>
      </c>
      <c r="CJ540" t="s">
        <v>118</v>
      </c>
      <c r="CK540" t="s">
        <v>111</v>
      </c>
      <c r="CL540" t="s">
        <v>119</v>
      </c>
      <c r="CM540" t="s">
        <v>111</v>
      </c>
    </row>
    <row r="541" spans="1:91" x14ac:dyDescent="0.25">
      <c r="A541" t="s">
        <v>89</v>
      </c>
      <c r="B541" t="s">
        <v>90</v>
      </c>
      <c r="C541" t="s">
        <v>1311</v>
      </c>
      <c r="D541" t="s">
        <v>1308</v>
      </c>
      <c r="E541" s="4">
        <v>806134854690</v>
      </c>
      <c r="F541" t="s">
        <v>1309</v>
      </c>
      <c r="G541" s="4">
        <v>405</v>
      </c>
      <c r="H541" s="4">
        <v>810</v>
      </c>
      <c r="I541" t="s">
        <v>135</v>
      </c>
      <c r="J541" t="s">
        <v>1290</v>
      </c>
      <c r="K541" t="s">
        <v>96</v>
      </c>
      <c r="L541" t="s">
        <v>97</v>
      </c>
      <c r="M541" t="s">
        <v>98</v>
      </c>
      <c r="N541" t="s">
        <v>1299</v>
      </c>
      <c r="O541" t="s">
        <v>100</v>
      </c>
      <c r="R541">
        <v>0</v>
      </c>
      <c r="S541">
        <v>0</v>
      </c>
      <c r="T541">
        <v>25.75</v>
      </c>
      <c r="U541">
        <v>29.5</v>
      </c>
      <c r="V541">
        <v>81.25</v>
      </c>
      <c r="W541">
        <v>23.75</v>
      </c>
      <c r="X541">
        <v>0</v>
      </c>
      <c r="Y541">
        <v>27</v>
      </c>
      <c r="Z541">
        <v>8</v>
      </c>
      <c r="AA541">
        <v>60</v>
      </c>
      <c r="AB541" t="s">
        <v>1208</v>
      </c>
      <c r="AD541" t="s">
        <v>1208</v>
      </c>
      <c r="AE541" t="s">
        <v>1208</v>
      </c>
      <c r="AF541" t="s">
        <v>104</v>
      </c>
      <c r="AG541" t="s">
        <v>105</v>
      </c>
      <c r="AH541">
        <v>28</v>
      </c>
      <c r="AI541">
        <v>28</v>
      </c>
      <c r="AJ541">
        <v>32</v>
      </c>
      <c r="AK541">
        <v>29</v>
      </c>
      <c r="AL541">
        <v>0</v>
      </c>
      <c r="AM541">
        <v>0</v>
      </c>
      <c r="AN541">
        <v>0</v>
      </c>
      <c r="AO541">
        <v>0</v>
      </c>
      <c r="AP541" t="s">
        <v>516</v>
      </c>
      <c r="AQ541" t="s">
        <v>107</v>
      </c>
      <c r="AR541" t="s">
        <v>108</v>
      </c>
      <c r="AS541" t="s">
        <v>109</v>
      </c>
      <c r="AT541" t="s">
        <v>110</v>
      </c>
      <c r="AU541" t="s">
        <v>104</v>
      </c>
      <c r="AX541" t="s">
        <v>104</v>
      </c>
      <c r="AY541">
        <v>0</v>
      </c>
      <c r="AZ541">
        <v>0.75</v>
      </c>
      <c r="BA541">
        <v>5.5</v>
      </c>
      <c r="BC541">
        <v>54</v>
      </c>
      <c r="BD541">
        <v>0</v>
      </c>
      <c r="BE541" t="s">
        <v>52</v>
      </c>
      <c r="BI541" t="s">
        <v>112</v>
      </c>
      <c r="BJ541" t="s">
        <v>111</v>
      </c>
      <c r="BK541" t="s">
        <v>1300</v>
      </c>
      <c r="BL541" t="str">
        <f>"https://www.hvlgroup.com/Products/Specs/"&amp;"H236708-GL/NVY"</f>
        <v>https://www.hvlgroup.com/Products/Specs/H236708-GL/NVY</v>
      </c>
      <c r="BM541" t="s">
        <v>1304</v>
      </c>
      <c r="BN541" t="str">
        <f>"https://www.hvlgroup.com/Product/"&amp;"H236708-GL/NVY"</f>
        <v>https://www.hvlgroup.com/Product/H236708-GL/NVY</v>
      </c>
      <c r="BO541" t="s">
        <v>104</v>
      </c>
      <c r="BP541" t="s">
        <v>104</v>
      </c>
      <c r="BQ541" t="s">
        <v>1055</v>
      </c>
      <c r="BR541" t="s">
        <v>116</v>
      </c>
      <c r="BS541" t="s">
        <v>116</v>
      </c>
      <c r="BT541">
        <v>0</v>
      </c>
      <c r="BV541" s="1">
        <v>43101</v>
      </c>
      <c r="BW541">
        <v>81.25</v>
      </c>
      <c r="BX541">
        <v>29.5</v>
      </c>
      <c r="BY541" t="s">
        <v>104</v>
      </c>
      <c r="BZ541">
        <v>0</v>
      </c>
      <c r="CA541">
        <v>0</v>
      </c>
      <c r="CB541">
        <v>0</v>
      </c>
      <c r="CC541">
        <v>0</v>
      </c>
      <c r="CD541">
        <v>1</v>
      </c>
      <c r="CE541">
        <v>29</v>
      </c>
      <c r="CF541" t="s">
        <v>90</v>
      </c>
      <c r="CI541" t="s">
        <v>111</v>
      </c>
      <c r="CJ541" t="s">
        <v>118</v>
      </c>
      <c r="CK541" t="s">
        <v>111</v>
      </c>
      <c r="CL541" t="s">
        <v>119</v>
      </c>
      <c r="CM541" t="s">
        <v>111</v>
      </c>
    </row>
    <row r="542" spans="1:91" x14ac:dyDescent="0.25">
      <c r="A542" t="s">
        <v>89</v>
      </c>
      <c r="B542" t="s">
        <v>90</v>
      </c>
      <c r="C542" t="s">
        <v>1312</v>
      </c>
      <c r="D542" t="s">
        <v>1313</v>
      </c>
      <c r="E542" s="4">
        <v>806134847869</v>
      </c>
      <c r="F542" t="s">
        <v>187</v>
      </c>
      <c r="G542" s="4">
        <v>203</v>
      </c>
      <c r="I542" t="s">
        <v>1045</v>
      </c>
      <c r="J542" t="s">
        <v>1314</v>
      </c>
      <c r="K542" t="s">
        <v>96</v>
      </c>
      <c r="L542" t="s">
        <v>97</v>
      </c>
      <c r="M542" t="s">
        <v>98</v>
      </c>
      <c r="N542" t="s">
        <v>1291</v>
      </c>
      <c r="O542" t="s">
        <v>100</v>
      </c>
      <c r="P542" t="s">
        <v>551</v>
      </c>
      <c r="Q542" t="s">
        <v>1207</v>
      </c>
      <c r="R542">
        <v>0</v>
      </c>
      <c r="S542">
        <v>0</v>
      </c>
      <c r="T542">
        <v>17.5</v>
      </c>
      <c r="U542">
        <v>19</v>
      </c>
      <c r="V542">
        <v>75.25</v>
      </c>
      <c r="W542">
        <v>14.75</v>
      </c>
      <c r="X542">
        <v>0</v>
      </c>
      <c r="Y542">
        <v>10</v>
      </c>
      <c r="Z542">
        <v>1</v>
      </c>
      <c r="AA542">
        <v>60</v>
      </c>
      <c r="AB542" t="s">
        <v>103</v>
      </c>
      <c r="AD542" t="s">
        <v>103</v>
      </c>
      <c r="AE542" t="s">
        <v>103</v>
      </c>
      <c r="AF542" t="s">
        <v>104</v>
      </c>
      <c r="AG542" t="s">
        <v>105</v>
      </c>
      <c r="AH542">
        <v>22</v>
      </c>
      <c r="AI542">
        <v>21</v>
      </c>
      <c r="AJ542">
        <v>19</v>
      </c>
      <c r="AK542">
        <v>12</v>
      </c>
      <c r="AL542">
        <v>0</v>
      </c>
      <c r="AM542">
        <v>0</v>
      </c>
      <c r="AN542">
        <v>0</v>
      </c>
      <c r="AO542">
        <v>0</v>
      </c>
      <c r="AP542" t="s">
        <v>106</v>
      </c>
      <c r="AQ542" t="s">
        <v>107</v>
      </c>
      <c r="AR542" t="s">
        <v>108</v>
      </c>
      <c r="AS542" t="s">
        <v>109</v>
      </c>
      <c r="AT542" t="s">
        <v>110</v>
      </c>
      <c r="AU542" t="s">
        <v>104</v>
      </c>
      <c r="AX542" t="s">
        <v>104</v>
      </c>
      <c r="AY542">
        <v>0</v>
      </c>
      <c r="AZ542">
        <v>0.5</v>
      </c>
      <c r="BA542">
        <v>4.75</v>
      </c>
      <c r="BC542">
        <v>0</v>
      </c>
      <c r="BD542">
        <v>187</v>
      </c>
      <c r="BE542" t="s">
        <v>392</v>
      </c>
      <c r="BI542" t="s">
        <v>112</v>
      </c>
      <c r="BJ542" t="s">
        <v>111</v>
      </c>
      <c r="BK542" t="s">
        <v>1292</v>
      </c>
      <c r="BL542" t="str">
        <f>"https://www.hvlgroup.com/Products/Specs/"&amp;"H237701L-GL"</f>
        <v>https://www.hvlgroup.com/Products/Specs/H237701L-GL</v>
      </c>
      <c r="BM542" t="s">
        <v>1315</v>
      </c>
      <c r="BN542" t="str">
        <f>"https://www.hvlgroup.com/Product/"&amp;"H237701L-GL"</f>
        <v>https://www.hvlgroup.com/Product/H237701L-GL</v>
      </c>
      <c r="BO542" t="s">
        <v>104</v>
      </c>
      <c r="BP542" t="s">
        <v>104</v>
      </c>
      <c r="BQ542" t="s">
        <v>280</v>
      </c>
      <c r="BR542" t="s">
        <v>116</v>
      </c>
      <c r="BS542" t="s">
        <v>1042</v>
      </c>
      <c r="BT542">
        <v>14.25</v>
      </c>
      <c r="BV542" s="1">
        <v>43101</v>
      </c>
      <c r="BW542">
        <v>75.25</v>
      </c>
      <c r="BX542">
        <v>19</v>
      </c>
      <c r="BY542" t="s">
        <v>104</v>
      </c>
      <c r="BZ542">
        <v>0</v>
      </c>
      <c r="CA542">
        <v>0</v>
      </c>
      <c r="CB542">
        <v>0</v>
      </c>
      <c r="CC542">
        <v>0</v>
      </c>
      <c r="CD542">
        <v>1</v>
      </c>
      <c r="CE542">
        <v>32</v>
      </c>
      <c r="CF542" t="s">
        <v>90</v>
      </c>
      <c r="CG542" s="1">
        <v>43709</v>
      </c>
      <c r="CI542" t="s">
        <v>111</v>
      </c>
      <c r="CJ542" t="s">
        <v>118</v>
      </c>
      <c r="CK542" t="s">
        <v>111</v>
      </c>
      <c r="CL542" t="s">
        <v>119</v>
      </c>
      <c r="CM542" t="s">
        <v>104</v>
      </c>
    </row>
    <row r="543" spans="1:91" x14ac:dyDescent="0.25">
      <c r="A543" t="s">
        <v>89</v>
      </c>
      <c r="B543" t="s">
        <v>90</v>
      </c>
      <c r="C543" t="s">
        <v>1316</v>
      </c>
      <c r="D543" t="s">
        <v>1313</v>
      </c>
      <c r="E543" s="4">
        <v>806134854577</v>
      </c>
      <c r="F543" t="s">
        <v>187</v>
      </c>
      <c r="G543" s="4">
        <v>203</v>
      </c>
      <c r="I543" t="s">
        <v>1045</v>
      </c>
      <c r="J543" t="s">
        <v>1314</v>
      </c>
      <c r="K543" t="s">
        <v>96</v>
      </c>
      <c r="L543" t="s">
        <v>97</v>
      </c>
      <c r="M543" t="s">
        <v>98</v>
      </c>
      <c r="N543" t="s">
        <v>1317</v>
      </c>
      <c r="O543" t="s">
        <v>100</v>
      </c>
      <c r="P543" t="s">
        <v>551</v>
      </c>
      <c r="Q543" t="s">
        <v>1207</v>
      </c>
      <c r="R543">
        <v>0</v>
      </c>
      <c r="S543">
        <v>0</v>
      </c>
      <c r="T543">
        <v>17.5</v>
      </c>
      <c r="U543">
        <v>19</v>
      </c>
      <c r="V543">
        <v>75.25</v>
      </c>
      <c r="W543">
        <v>14.75</v>
      </c>
      <c r="X543">
        <v>0</v>
      </c>
      <c r="Y543">
        <v>10</v>
      </c>
      <c r="Z543">
        <v>1</v>
      </c>
      <c r="AA543">
        <v>60</v>
      </c>
      <c r="AB543" t="s">
        <v>103</v>
      </c>
      <c r="AD543" t="s">
        <v>103</v>
      </c>
      <c r="AE543" t="s">
        <v>103</v>
      </c>
      <c r="AF543" t="s">
        <v>104</v>
      </c>
      <c r="AG543" t="s">
        <v>105</v>
      </c>
      <c r="AH543">
        <v>22</v>
      </c>
      <c r="AI543">
        <v>21</v>
      </c>
      <c r="AJ543">
        <v>19</v>
      </c>
      <c r="AK543">
        <v>12</v>
      </c>
      <c r="AL543">
        <v>0</v>
      </c>
      <c r="AM543">
        <v>0</v>
      </c>
      <c r="AN543">
        <v>0</v>
      </c>
      <c r="AO543">
        <v>0</v>
      </c>
      <c r="AP543" t="s">
        <v>106</v>
      </c>
      <c r="AQ543" t="s">
        <v>107</v>
      </c>
      <c r="AR543" t="s">
        <v>108</v>
      </c>
      <c r="AS543" t="s">
        <v>109</v>
      </c>
      <c r="AT543" t="s">
        <v>110</v>
      </c>
      <c r="AU543" t="s">
        <v>104</v>
      </c>
      <c r="AX543" t="s">
        <v>104</v>
      </c>
      <c r="AY543">
        <v>0</v>
      </c>
      <c r="AZ543">
        <v>0.5</v>
      </c>
      <c r="BA543">
        <v>4.75</v>
      </c>
      <c r="BC543">
        <v>0</v>
      </c>
      <c r="BD543">
        <v>187</v>
      </c>
      <c r="BE543" t="s">
        <v>392</v>
      </c>
      <c r="BI543" t="s">
        <v>112</v>
      </c>
      <c r="BJ543" t="s">
        <v>111</v>
      </c>
      <c r="BK543" t="s">
        <v>1318</v>
      </c>
      <c r="BL543" t="str">
        <f>"https://www.hvlgroup.com/Products/Specs/"&amp;"H237701L-NVY"</f>
        <v>https://www.hvlgroup.com/Products/Specs/H237701L-NVY</v>
      </c>
      <c r="BM543" t="s">
        <v>1315</v>
      </c>
      <c r="BN543" t="str">
        <f>"https://www.hvlgroup.com/Product/"&amp;"H237701L-NVY"</f>
        <v>https://www.hvlgroup.com/Product/H237701L-NVY</v>
      </c>
      <c r="BO543" t="s">
        <v>104</v>
      </c>
      <c r="BP543" t="s">
        <v>104</v>
      </c>
      <c r="BQ543" t="s">
        <v>280</v>
      </c>
      <c r="BR543" t="s">
        <v>116</v>
      </c>
      <c r="BS543" t="s">
        <v>1042</v>
      </c>
      <c r="BT543">
        <v>14.25</v>
      </c>
      <c r="BV543" s="1">
        <v>43101</v>
      </c>
      <c r="BW543">
        <v>75.25</v>
      </c>
      <c r="BX543">
        <v>19</v>
      </c>
      <c r="BY543" t="s">
        <v>104</v>
      </c>
      <c r="BZ543">
        <v>0</v>
      </c>
      <c r="CA543">
        <v>0</v>
      </c>
      <c r="CB543">
        <v>0</v>
      </c>
      <c r="CC543">
        <v>0</v>
      </c>
      <c r="CD543">
        <v>1</v>
      </c>
      <c r="CE543">
        <v>32</v>
      </c>
      <c r="CF543" t="s">
        <v>90</v>
      </c>
      <c r="CG543" s="1">
        <v>43709</v>
      </c>
      <c r="CI543" t="s">
        <v>111</v>
      </c>
      <c r="CJ543" t="s">
        <v>118</v>
      </c>
      <c r="CK543" t="s">
        <v>111</v>
      </c>
      <c r="CL543" t="s">
        <v>119</v>
      </c>
      <c r="CM543" t="s">
        <v>104</v>
      </c>
    </row>
    <row r="544" spans="1:91" x14ac:dyDescent="0.25">
      <c r="A544" t="s">
        <v>89</v>
      </c>
      <c r="B544" t="s">
        <v>90</v>
      </c>
      <c r="C544" t="s">
        <v>1319</v>
      </c>
      <c r="D544" t="s">
        <v>1313</v>
      </c>
      <c r="E544" s="4">
        <v>806134854584</v>
      </c>
      <c r="F544" t="s">
        <v>187</v>
      </c>
      <c r="G544" s="4">
        <v>203</v>
      </c>
      <c r="I544" t="s">
        <v>135</v>
      </c>
      <c r="J544" t="s">
        <v>1314</v>
      </c>
      <c r="K544" t="s">
        <v>96</v>
      </c>
      <c r="L544" t="s">
        <v>97</v>
      </c>
      <c r="M544" t="s">
        <v>98</v>
      </c>
      <c r="N544" t="s">
        <v>1320</v>
      </c>
      <c r="O544" t="s">
        <v>100</v>
      </c>
      <c r="P544" t="s">
        <v>551</v>
      </c>
      <c r="Q544" t="s">
        <v>1207</v>
      </c>
      <c r="R544">
        <v>0</v>
      </c>
      <c r="S544">
        <v>0</v>
      </c>
      <c r="T544">
        <v>17.5</v>
      </c>
      <c r="U544">
        <v>19</v>
      </c>
      <c r="V544">
        <v>75.25</v>
      </c>
      <c r="W544">
        <v>14.75</v>
      </c>
      <c r="X544">
        <v>0</v>
      </c>
      <c r="Y544">
        <v>10</v>
      </c>
      <c r="Z544">
        <v>1</v>
      </c>
      <c r="AA544">
        <v>60</v>
      </c>
      <c r="AB544" t="s">
        <v>103</v>
      </c>
      <c r="AD544" t="s">
        <v>103</v>
      </c>
      <c r="AE544" t="s">
        <v>103</v>
      </c>
      <c r="AF544" t="s">
        <v>104</v>
      </c>
      <c r="AG544" t="s">
        <v>105</v>
      </c>
      <c r="AH544">
        <v>22</v>
      </c>
      <c r="AI544">
        <v>21</v>
      </c>
      <c r="AJ544">
        <v>19</v>
      </c>
      <c r="AK544">
        <v>12</v>
      </c>
      <c r="AL544">
        <v>0</v>
      </c>
      <c r="AM544">
        <v>0</v>
      </c>
      <c r="AN544">
        <v>0</v>
      </c>
      <c r="AO544">
        <v>0</v>
      </c>
      <c r="AP544" t="s">
        <v>106</v>
      </c>
      <c r="AQ544" t="s">
        <v>107</v>
      </c>
      <c r="AR544" t="s">
        <v>108</v>
      </c>
      <c r="AS544" t="s">
        <v>109</v>
      </c>
      <c r="AT544" t="s">
        <v>110</v>
      </c>
      <c r="AU544" t="s">
        <v>104</v>
      </c>
      <c r="AX544" t="s">
        <v>104</v>
      </c>
      <c r="AY544">
        <v>0</v>
      </c>
      <c r="AZ544">
        <v>0.5</v>
      </c>
      <c r="BA544">
        <v>4.75</v>
      </c>
      <c r="BC544">
        <v>0</v>
      </c>
      <c r="BD544">
        <v>187</v>
      </c>
      <c r="BE544" t="s">
        <v>392</v>
      </c>
      <c r="BI544" t="s">
        <v>112</v>
      </c>
      <c r="BJ544" t="s">
        <v>111</v>
      </c>
      <c r="BK544" t="s">
        <v>1321</v>
      </c>
      <c r="BL544" t="str">
        <f>"https://www.hvlgroup.com/Products/Specs/"&amp;"H237701L-PK"</f>
        <v>https://www.hvlgroup.com/Products/Specs/H237701L-PK</v>
      </c>
      <c r="BM544" t="s">
        <v>1315</v>
      </c>
      <c r="BN544" t="str">
        <f>"https://www.hvlgroup.com/Product/"&amp;"H237701L-PK"</f>
        <v>https://www.hvlgroup.com/Product/H237701L-PK</v>
      </c>
      <c r="BO544" t="s">
        <v>104</v>
      </c>
      <c r="BP544" t="s">
        <v>104</v>
      </c>
      <c r="BQ544" t="s">
        <v>280</v>
      </c>
      <c r="BR544" t="s">
        <v>116</v>
      </c>
      <c r="BS544" t="s">
        <v>1042</v>
      </c>
      <c r="BT544">
        <v>14.25</v>
      </c>
      <c r="BV544" s="1">
        <v>43101</v>
      </c>
      <c r="BW544">
        <v>75.25</v>
      </c>
      <c r="BX544">
        <v>19</v>
      </c>
      <c r="BY544" t="s">
        <v>104</v>
      </c>
      <c r="BZ544">
        <v>0</v>
      </c>
      <c r="CA544">
        <v>0</v>
      </c>
      <c r="CB544">
        <v>0</v>
      </c>
      <c r="CC544">
        <v>0</v>
      </c>
      <c r="CD544">
        <v>1</v>
      </c>
      <c r="CE544">
        <v>32</v>
      </c>
      <c r="CF544" t="s">
        <v>90</v>
      </c>
      <c r="CG544" s="1">
        <v>43709</v>
      </c>
      <c r="CI544" t="s">
        <v>111</v>
      </c>
      <c r="CJ544" t="s">
        <v>118</v>
      </c>
      <c r="CK544" t="s">
        <v>111</v>
      </c>
      <c r="CL544" t="s">
        <v>119</v>
      </c>
      <c r="CM544" t="s">
        <v>104</v>
      </c>
    </row>
    <row r="545" spans="1:91" x14ac:dyDescent="0.25">
      <c r="A545" t="s">
        <v>89</v>
      </c>
      <c r="B545" t="s">
        <v>90</v>
      </c>
      <c r="C545" t="s">
        <v>1322</v>
      </c>
      <c r="D545" t="s">
        <v>1323</v>
      </c>
      <c r="E545" s="4">
        <v>806134847890</v>
      </c>
      <c r="F545" t="s">
        <v>192</v>
      </c>
      <c r="G545" s="4">
        <v>134</v>
      </c>
      <c r="I545" t="s">
        <v>1045</v>
      </c>
      <c r="J545" t="s">
        <v>1314</v>
      </c>
      <c r="K545" t="s">
        <v>96</v>
      </c>
      <c r="L545" t="s">
        <v>97</v>
      </c>
      <c r="M545" t="s">
        <v>98</v>
      </c>
      <c r="N545" t="s">
        <v>1291</v>
      </c>
      <c r="O545" t="s">
        <v>100</v>
      </c>
      <c r="P545" t="s">
        <v>551</v>
      </c>
      <c r="Q545" t="s">
        <v>1207</v>
      </c>
      <c r="R545">
        <v>0</v>
      </c>
      <c r="S545">
        <v>0</v>
      </c>
      <c r="T545">
        <v>13</v>
      </c>
      <c r="U545">
        <v>15</v>
      </c>
      <c r="V545">
        <v>69</v>
      </c>
      <c r="W545">
        <v>8.25</v>
      </c>
      <c r="X545">
        <v>0</v>
      </c>
      <c r="Y545">
        <v>12</v>
      </c>
      <c r="Z545">
        <v>1</v>
      </c>
      <c r="AA545">
        <v>60</v>
      </c>
      <c r="AB545" t="s">
        <v>103</v>
      </c>
      <c r="AD545" t="s">
        <v>103</v>
      </c>
      <c r="AE545" t="s">
        <v>103</v>
      </c>
      <c r="AF545" t="s">
        <v>104</v>
      </c>
      <c r="AG545" t="s">
        <v>105</v>
      </c>
      <c r="AH545">
        <v>20</v>
      </c>
      <c r="AI545">
        <v>21</v>
      </c>
      <c r="AJ545">
        <v>12</v>
      </c>
      <c r="AK545">
        <v>14</v>
      </c>
      <c r="AL545">
        <v>0</v>
      </c>
      <c r="AM545">
        <v>0</v>
      </c>
      <c r="AN545">
        <v>0</v>
      </c>
      <c r="AO545">
        <v>0</v>
      </c>
      <c r="AP545" t="s">
        <v>106</v>
      </c>
      <c r="AQ545" t="s">
        <v>107</v>
      </c>
      <c r="AR545" t="s">
        <v>108</v>
      </c>
      <c r="AS545" t="s">
        <v>109</v>
      </c>
      <c r="AT545" t="s">
        <v>110</v>
      </c>
      <c r="AU545" t="s">
        <v>104</v>
      </c>
      <c r="AX545" t="s">
        <v>104</v>
      </c>
      <c r="AY545">
        <v>0</v>
      </c>
      <c r="AZ545">
        <v>0.5</v>
      </c>
      <c r="BA545">
        <v>4.75</v>
      </c>
      <c r="BC545">
        <v>0</v>
      </c>
      <c r="BD545">
        <v>196</v>
      </c>
      <c r="BE545" t="s">
        <v>392</v>
      </c>
      <c r="BI545" t="s">
        <v>112</v>
      </c>
      <c r="BJ545" t="s">
        <v>111</v>
      </c>
      <c r="BK545" t="s">
        <v>1292</v>
      </c>
      <c r="BL545" t="str">
        <f>"https://www.hvlgroup.com/Products/Specs/"&amp;"H237701S-GL"</f>
        <v>https://www.hvlgroup.com/Products/Specs/H237701S-GL</v>
      </c>
      <c r="BM545" t="s">
        <v>1315</v>
      </c>
      <c r="BN545" t="str">
        <f>"https://www.hvlgroup.com/Product/"&amp;"H237701S-GL"</f>
        <v>https://www.hvlgroup.com/Product/H237701S-GL</v>
      </c>
      <c r="BO545" t="s">
        <v>104</v>
      </c>
      <c r="BP545" t="s">
        <v>104</v>
      </c>
      <c r="BQ545" t="s">
        <v>280</v>
      </c>
      <c r="BR545" t="s">
        <v>116</v>
      </c>
      <c r="BS545" t="s">
        <v>1324</v>
      </c>
      <c r="BT545">
        <v>10.25</v>
      </c>
      <c r="BV545" s="1">
        <v>43101</v>
      </c>
      <c r="BW545">
        <v>69</v>
      </c>
      <c r="BX545">
        <v>15</v>
      </c>
      <c r="BY545" t="s">
        <v>104</v>
      </c>
      <c r="BZ545">
        <v>0</v>
      </c>
      <c r="CA545">
        <v>0</v>
      </c>
      <c r="CB545">
        <v>0</v>
      </c>
      <c r="CC545">
        <v>0</v>
      </c>
      <c r="CD545">
        <v>1</v>
      </c>
      <c r="CE545">
        <v>32</v>
      </c>
      <c r="CF545" t="s">
        <v>90</v>
      </c>
      <c r="CG545" s="1">
        <v>43709</v>
      </c>
      <c r="CI545" t="s">
        <v>111</v>
      </c>
      <c r="CJ545" t="s">
        <v>118</v>
      </c>
      <c r="CK545" t="s">
        <v>111</v>
      </c>
      <c r="CL545" t="s">
        <v>119</v>
      </c>
      <c r="CM545" t="s">
        <v>104</v>
      </c>
    </row>
    <row r="546" spans="1:91" x14ac:dyDescent="0.25">
      <c r="A546" t="s">
        <v>89</v>
      </c>
      <c r="B546" t="s">
        <v>90</v>
      </c>
      <c r="C546" t="s">
        <v>1325</v>
      </c>
      <c r="D546" t="s">
        <v>1323</v>
      </c>
      <c r="E546" s="4">
        <v>806134854591</v>
      </c>
      <c r="F546" t="s">
        <v>192</v>
      </c>
      <c r="G546" s="4">
        <v>134</v>
      </c>
      <c r="I546" t="s">
        <v>135</v>
      </c>
      <c r="J546" t="s">
        <v>1314</v>
      </c>
      <c r="K546" t="s">
        <v>96</v>
      </c>
      <c r="L546" t="s">
        <v>97</v>
      </c>
      <c r="M546" t="s">
        <v>98</v>
      </c>
      <c r="N546" t="s">
        <v>1317</v>
      </c>
      <c r="O546" t="s">
        <v>100</v>
      </c>
      <c r="P546" t="s">
        <v>551</v>
      </c>
      <c r="Q546" t="s">
        <v>1207</v>
      </c>
      <c r="R546">
        <v>0</v>
      </c>
      <c r="S546">
        <v>0</v>
      </c>
      <c r="T546">
        <v>13</v>
      </c>
      <c r="U546">
        <v>15</v>
      </c>
      <c r="V546">
        <v>69</v>
      </c>
      <c r="W546">
        <v>8.25</v>
      </c>
      <c r="X546">
        <v>0</v>
      </c>
      <c r="Y546">
        <v>12</v>
      </c>
      <c r="Z546">
        <v>1</v>
      </c>
      <c r="AA546">
        <v>60</v>
      </c>
      <c r="AB546" t="s">
        <v>103</v>
      </c>
      <c r="AD546" t="s">
        <v>103</v>
      </c>
      <c r="AE546" t="s">
        <v>103</v>
      </c>
      <c r="AF546" t="s">
        <v>104</v>
      </c>
      <c r="AG546" t="s">
        <v>105</v>
      </c>
      <c r="AH546">
        <v>20</v>
      </c>
      <c r="AI546">
        <v>21</v>
      </c>
      <c r="AJ546">
        <v>12</v>
      </c>
      <c r="AK546">
        <v>14</v>
      </c>
      <c r="AL546">
        <v>0</v>
      </c>
      <c r="AM546">
        <v>0</v>
      </c>
      <c r="AN546">
        <v>0</v>
      </c>
      <c r="AO546">
        <v>0</v>
      </c>
      <c r="AP546" t="s">
        <v>106</v>
      </c>
      <c r="AQ546" t="s">
        <v>107</v>
      </c>
      <c r="AR546" t="s">
        <v>108</v>
      </c>
      <c r="AS546" t="s">
        <v>109</v>
      </c>
      <c r="AT546" t="s">
        <v>110</v>
      </c>
      <c r="AU546" t="s">
        <v>104</v>
      </c>
      <c r="AX546" t="s">
        <v>104</v>
      </c>
      <c r="AY546">
        <v>0</v>
      </c>
      <c r="AZ546">
        <v>0.5</v>
      </c>
      <c r="BA546">
        <v>4.75</v>
      </c>
      <c r="BC546">
        <v>0</v>
      </c>
      <c r="BD546">
        <v>196</v>
      </c>
      <c r="BE546" t="s">
        <v>392</v>
      </c>
      <c r="BI546" t="s">
        <v>112</v>
      </c>
      <c r="BJ546" t="s">
        <v>111</v>
      </c>
      <c r="BK546" t="s">
        <v>1318</v>
      </c>
      <c r="BL546" t="str">
        <f>"https://www.hvlgroup.com/Products/Specs/"&amp;"H237701S-NVY"</f>
        <v>https://www.hvlgroup.com/Products/Specs/H237701S-NVY</v>
      </c>
      <c r="BM546" t="s">
        <v>1315</v>
      </c>
      <c r="BN546" t="str">
        <f>"https://www.hvlgroup.com/Product/"&amp;"H237701S-NVY"</f>
        <v>https://www.hvlgroup.com/Product/H237701S-NVY</v>
      </c>
      <c r="BO546" t="s">
        <v>104</v>
      </c>
      <c r="BP546" t="s">
        <v>104</v>
      </c>
      <c r="BQ546" t="s">
        <v>280</v>
      </c>
      <c r="BR546" t="s">
        <v>116</v>
      </c>
      <c r="BS546" t="s">
        <v>1324</v>
      </c>
      <c r="BT546">
        <v>10.25</v>
      </c>
      <c r="BV546" s="1">
        <v>43101</v>
      </c>
      <c r="BW546">
        <v>69</v>
      </c>
      <c r="BX546">
        <v>15</v>
      </c>
      <c r="BY546" t="s">
        <v>104</v>
      </c>
      <c r="BZ546">
        <v>0</v>
      </c>
      <c r="CA546">
        <v>0</v>
      </c>
      <c r="CB546">
        <v>0</v>
      </c>
      <c r="CC546">
        <v>0</v>
      </c>
      <c r="CD546">
        <v>1</v>
      </c>
      <c r="CE546">
        <v>32</v>
      </c>
      <c r="CF546" t="s">
        <v>90</v>
      </c>
      <c r="CG546" s="1">
        <v>43709</v>
      </c>
      <c r="CI546" t="s">
        <v>111</v>
      </c>
      <c r="CJ546" t="s">
        <v>118</v>
      </c>
      <c r="CK546" t="s">
        <v>111</v>
      </c>
      <c r="CL546" t="s">
        <v>119</v>
      </c>
      <c r="CM546" t="s">
        <v>104</v>
      </c>
    </row>
    <row r="547" spans="1:91" x14ac:dyDescent="0.25">
      <c r="A547" t="s">
        <v>89</v>
      </c>
      <c r="B547" t="s">
        <v>90</v>
      </c>
      <c r="C547" t="s">
        <v>1326</v>
      </c>
      <c r="D547" t="s">
        <v>1323</v>
      </c>
      <c r="E547" s="4">
        <v>806134854607</v>
      </c>
      <c r="F547" t="s">
        <v>192</v>
      </c>
      <c r="G547" s="4">
        <v>134</v>
      </c>
      <c r="I547" t="s">
        <v>135</v>
      </c>
      <c r="J547" t="s">
        <v>1314</v>
      </c>
      <c r="K547" t="s">
        <v>96</v>
      </c>
      <c r="L547" t="s">
        <v>97</v>
      </c>
      <c r="M547" t="s">
        <v>98</v>
      </c>
      <c r="N547" t="s">
        <v>1320</v>
      </c>
      <c r="O547" t="s">
        <v>100</v>
      </c>
      <c r="P547" t="s">
        <v>551</v>
      </c>
      <c r="Q547" t="s">
        <v>1207</v>
      </c>
      <c r="R547">
        <v>0</v>
      </c>
      <c r="S547">
        <v>0</v>
      </c>
      <c r="T547">
        <v>13</v>
      </c>
      <c r="U547">
        <v>15</v>
      </c>
      <c r="V547">
        <v>69</v>
      </c>
      <c r="W547">
        <v>8.25</v>
      </c>
      <c r="X547">
        <v>0</v>
      </c>
      <c r="Y547">
        <v>12</v>
      </c>
      <c r="Z547">
        <v>1</v>
      </c>
      <c r="AA547">
        <v>60</v>
      </c>
      <c r="AB547" t="s">
        <v>103</v>
      </c>
      <c r="AD547" t="s">
        <v>103</v>
      </c>
      <c r="AE547" t="s">
        <v>103</v>
      </c>
      <c r="AF547" t="s">
        <v>104</v>
      </c>
      <c r="AG547" t="s">
        <v>105</v>
      </c>
      <c r="AH547">
        <v>20</v>
      </c>
      <c r="AI547">
        <v>21</v>
      </c>
      <c r="AJ547">
        <v>12</v>
      </c>
      <c r="AK547">
        <v>14</v>
      </c>
      <c r="AL547">
        <v>0</v>
      </c>
      <c r="AM547">
        <v>0</v>
      </c>
      <c r="AN547">
        <v>0</v>
      </c>
      <c r="AO547">
        <v>0</v>
      </c>
      <c r="AP547" t="s">
        <v>106</v>
      </c>
      <c r="AQ547" t="s">
        <v>107</v>
      </c>
      <c r="AR547" t="s">
        <v>108</v>
      </c>
      <c r="AS547" t="s">
        <v>109</v>
      </c>
      <c r="AT547" t="s">
        <v>110</v>
      </c>
      <c r="AU547" t="s">
        <v>104</v>
      </c>
      <c r="AX547" t="s">
        <v>104</v>
      </c>
      <c r="AY547">
        <v>0</v>
      </c>
      <c r="AZ547">
        <v>0.5</v>
      </c>
      <c r="BA547">
        <v>4.75</v>
      </c>
      <c r="BC547">
        <v>0</v>
      </c>
      <c r="BD547">
        <v>196</v>
      </c>
      <c r="BE547" t="s">
        <v>392</v>
      </c>
      <c r="BI547" t="s">
        <v>112</v>
      </c>
      <c r="BJ547" t="s">
        <v>111</v>
      </c>
      <c r="BK547" t="s">
        <v>1321</v>
      </c>
      <c r="BL547" t="str">
        <f>"https://www.hvlgroup.com/Products/Specs/"&amp;"H237701S-PK"</f>
        <v>https://www.hvlgroup.com/Products/Specs/H237701S-PK</v>
      </c>
      <c r="BM547" t="s">
        <v>1315</v>
      </c>
      <c r="BN547" t="str">
        <f>"https://www.hvlgroup.com/Product/"&amp;"H237701S-PK"</f>
        <v>https://www.hvlgroup.com/Product/H237701S-PK</v>
      </c>
      <c r="BO547" t="s">
        <v>104</v>
      </c>
      <c r="BP547" t="s">
        <v>104</v>
      </c>
      <c r="BQ547" t="s">
        <v>280</v>
      </c>
      <c r="BR547" t="s">
        <v>116</v>
      </c>
      <c r="BS547" t="s">
        <v>1324</v>
      </c>
      <c r="BT547">
        <v>10.25</v>
      </c>
      <c r="BV547" s="1">
        <v>43101</v>
      </c>
      <c r="BW547">
        <v>69</v>
      </c>
      <c r="BX547">
        <v>15</v>
      </c>
      <c r="BY547" t="s">
        <v>104</v>
      </c>
      <c r="BZ547">
        <v>0</v>
      </c>
      <c r="CA547">
        <v>0</v>
      </c>
      <c r="CB547">
        <v>0</v>
      </c>
      <c r="CC547">
        <v>0</v>
      </c>
      <c r="CD547">
        <v>1</v>
      </c>
      <c r="CE547">
        <v>32</v>
      </c>
      <c r="CF547" t="s">
        <v>90</v>
      </c>
      <c r="CG547" s="1">
        <v>43709</v>
      </c>
      <c r="CI547" t="s">
        <v>111</v>
      </c>
      <c r="CJ547" t="s">
        <v>118</v>
      </c>
      <c r="CK547" t="s">
        <v>111</v>
      </c>
      <c r="CL547" t="s">
        <v>119</v>
      </c>
      <c r="CM547" t="s">
        <v>104</v>
      </c>
    </row>
    <row r="548" spans="1:91" x14ac:dyDescent="0.25">
      <c r="A548" t="s">
        <v>89</v>
      </c>
      <c r="B548" t="s">
        <v>90</v>
      </c>
      <c r="C548" t="s">
        <v>1327</v>
      </c>
      <c r="D548" t="s">
        <v>1328</v>
      </c>
      <c r="E548" s="4">
        <v>806134847920</v>
      </c>
      <c r="F548" t="s">
        <v>187</v>
      </c>
      <c r="G548" s="4">
        <v>192</v>
      </c>
      <c r="H548" s="4">
        <v>384</v>
      </c>
      <c r="I548" t="s">
        <v>1045</v>
      </c>
      <c r="J548" t="s">
        <v>1329</v>
      </c>
      <c r="K548" t="s">
        <v>96</v>
      </c>
      <c r="L548" t="s">
        <v>97</v>
      </c>
      <c r="M548" t="s">
        <v>98</v>
      </c>
      <c r="N548" t="s">
        <v>1129</v>
      </c>
      <c r="O548" t="s">
        <v>100</v>
      </c>
      <c r="P548" t="s">
        <v>1130</v>
      </c>
      <c r="Q548" t="s">
        <v>100</v>
      </c>
      <c r="R548">
        <v>0</v>
      </c>
      <c r="S548">
        <v>0</v>
      </c>
      <c r="T548">
        <v>18.25</v>
      </c>
      <c r="U548">
        <v>21.75</v>
      </c>
      <c r="V548">
        <v>78.75</v>
      </c>
      <c r="W548">
        <v>16</v>
      </c>
      <c r="X548">
        <v>0</v>
      </c>
      <c r="Y548">
        <v>9</v>
      </c>
      <c r="Z548">
        <v>1</v>
      </c>
      <c r="AA548">
        <v>75</v>
      </c>
      <c r="AB548" t="s">
        <v>103</v>
      </c>
      <c r="AD548" t="s">
        <v>103</v>
      </c>
      <c r="AE548" t="s">
        <v>103</v>
      </c>
      <c r="AF548" t="s">
        <v>104</v>
      </c>
      <c r="AG548" t="s">
        <v>105</v>
      </c>
      <c r="AH548">
        <v>22</v>
      </c>
      <c r="AI548">
        <v>20</v>
      </c>
      <c r="AJ548">
        <v>20</v>
      </c>
      <c r="AK548">
        <v>10</v>
      </c>
      <c r="AL548">
        <v>0</v>
      </c>
      <c r="AM548">
        <v>0</v>
      </c>
      <c r="AN548">
        <v>0</v>
      </c>
      <c r="AO548">
        <v>0</v>
      </c>
      <c r="AP548" t="s">
        <v>106</v>
      </c>
      <c r="AQ548" t="s">
        <v>107</v>
      </c>
      <c r="AR548" t="s">
        <v>108</v>
      </c>
      <c r="AS548" t="s">
        <v>109</v>
      </c>
      <c r="AT548" t="s">
        <v>110</v>
      </c>
      <c r="AU548" t="s">
        <v>104</v>
      </c>
      <c r="AX548" t="s">
        <v>104</v>
      </c>
      <c r="AY548">
        <v>0</v>
      </c>
      <c r="AZ548">
        <v>0.5</v>
      </c>
      <c r="BA548">
        <v>4.75</v>
      </c>
      <c r="BC548">
        <v>54</v>
      </c>
      <c r="BD548">
        <v>148</v>
      </c>
      <c r="BE548" t="s">
        <v>52</v>
      </c>
      <c r="BI548" t="s">
        <v>112</v>
      </c>
      <c r="BJ548" t="s">
        <v>111</v>
      </c>
      <c r="BK548" t="s">
        <v>1132</v>
      </c>
      <c r="BL548" t="str">
        <f>"https://www.hvlgroup.com/Products/Specs/"&amp;"H238701L-AGB/CR"</f>
        <v>https://www.hvlgroup.com/Products/Specs/H238701L-AGB/CR</v>
      </c>
      <c r="BM548" t="s">
        <v>1330</v>
      </c>
      <c r="BN548" t="str">
        <f>"https://www.hvlgroup.com/Product/"&amp;"H238701L-AGB/CR"</f>
        <v>https://www.hvlgroup.com/Product/H238701L-AGB/CR</v>
      </c>
      <c r="BO548" t="s">
        <v>104</v>
      </c>
      <c r="BP548" t="s">
        <v>104</v>
      </c>
      <c r="BQ548" t="s">
        <v>310</v>
      </c>
      <c r="BR548" t="s">
        <v>116</v>
      </c>
      <c r="BS548" t="s">
        <v>1331</v>
      </c>
      <c r="BT548">
        <v>15.5</v>
      </c>
      <c r="BV548" s="1">
        <v>43101</v>
      </c>
      <c r="BW548">
        <v>78.75</v>
      </c>
      <c r="BX548">
        <v>21.75</v>
      </c>
      <c r="BY548" t="s">
        <v>104</v>
      </c>
      <c r="BZ548">
        <v>0</v>
      </c>
      <c r="CA548">
        <v>0</v>
      </c>
      <c r="CB548">
        <v>0</v>
      </c>
      <c r="CC548">
        <v>0</v>
      </c>
      <c r="CD548">
        <v>1</v>
      </c>
      <c r="CE548">
        <v>36</v>
      </c>
      <c r="CF548" t="s">
        <v>90</v>
      </c>
      <c r="CI548" t="s">
        <v>111</v>
      </c>
      <c r="CJ548" t="s">
        <v>118</v>
      </c>
      <c r="CK548" t="s">
        <v>111</v>
      </c>
      <c r="CL548" t="s">
        <v>119</v>
      </c>
      <c r="CM548" t="s">
        <v>104</v>
      </c>
    </row>
    <row r="549" spans="1:91" x14ac:dyDescent="0.25">
      <c r="A549" t="s">
        <v>89</v>
      </c>
      <c r="B549" t="s">
        <v>90</v>
      </c>
      <c r="C549" t="s">
        <v>1332</v>
      </c>
      <c r="D549" t="s">
        <v>1328</v>
      </c>
      <c r="E549" s="4">
        <v>806134847937</v>
      </c>
      <c r="F549" t="s">
        <v>187</v>
      </c>
      <c r="G549" s="4">
        <v>192</v>
      </c>
      <c r="H549" s="4">
        <v>384</v>
      </c>
      <c r="I549" t="s">
        <v>1045</v>
      </c>
      <c r="J549" t="s">
        <v>1329</v>
      </c>
      <c r="K549" t="s">
        <v>96</v>
      </c>
      <c r="L549" t="s">
        <v>97</v>
      </c>
      <c r="M549" t="s">
        <v>98</v>
      </c>
      <c r="N549" t="s">
        <v>1136</v>
      </c>
      <c r="O549" t="s">
        <v>100</v>
      </c>
      <c r="P549" t="s">
        <v>1137</v>
      </c>
      <c r="Q549" t="s">
        <v>100</v>
      </c>
      <c r="R549">
        <v>0</v>
      </c>
      <c r="S549">
        <v>0</v>
      </c>
      <c r="T549">
        <v>18.25</v>
      </c>
      <c r="U549">
        <v>21.75</v>
      </c>
      <c r="V549">
        <v>78.75</v>
      </c>
      <c r="W549">
        <v>16</v>
      </c>
      <c r="X549">
        <v>0</v>
      </c>
      <c r="Y549">
        <v>9</v>
      </c>
      <c r="Z549">
        <v>1</v>
      </c>
      <c r="AA549">
        <v>75</v>
      </c>
      <c r="AB549" t="s">
        <v>103</v>
      </c>
      <c r="AD549" t="s">
        <v>103</v>
      </c>
      <c r="AE549" t="s">
        <v>103</v>
      </c>
      <c r="AF549" t="s">
        <v>104</v>
      </c>
      <c r="AG549" t="s">
        <v>105</v>
      </c>
      <c r="AH549">
        <v>22</v>
      </c>
      <c r="AI549">
        <v>20</v>
      </c>
      <c r="AJ549">
        <v>20</v>
      </c>
      <c r="AK549">
        <v>10</v>
      </c>
      <c r="AL549">
        <v>0</v>
      </c>
      <c r="AM549">
        <v>0</v>
      </c>
      <c r="AN549">
        <v>0</v>
      </c>
      <c r="AO549">
        <v>0</v>
      </c>
      <c r="AP549" t="s">
        <v>106</v>
      </c>
      <c r="AQ549" t="s">
        <v>107</v>
      </c>
      <c r="AR549" t="s">
        <v>108</v>
      </c>
      <c r="AS549" t="s">
        <v>109</v>
      </c>
      <c r="AT549" t="s">
        <v>110</v>
      </c>
      <c r="AU549" t="s">
        <v>104</v>
      </c>
      <c r="AX549" t="s">
        <v>104</v>
      </c>
      <c r="AY549">
        <v>0</v>
      </c>
      <c r="AZ549">
        <v>0.5</v>
      </c>
      <c r="BA549">
        <v>4.75</v>
      </c>
      <c r="BC549">
        <v>54</v>
      </c>
      <c r="BD549">
        <v>148</v>
      </c>
      <c r="BE549" t="s">
        <v>52</v>
      </c>
      <c r="BI549" t="s">
        <v>112</v>
      </c>
      <c r="BJ549" t="s">
        <v>111</v>
      </c>
      <c r="BK549" t="s">
        <v>1138</v>
      </c>
      <c r="BL549" t="str">
        <f>"https://www.hvlgroup.com/Products/Specs/"&amp;"H238701L-AGB/PK"</f>
        <v>https://www.hvlgroup.com/Products/Specs/H238701L-AGB/PK</v>
      </c>
      <c r="BM549" t="s">
        <v>1330</v>
      </c>
      <c r="BN549" t="str">
        <f>"https://www.hvlgroup.com/Product/"&amp;"H238701L-AGB/PK"</f>
        <v>https://www.hvlgroup.com/Product/H238701L-AGB/PK</v>
      </c>
      <c r="BO549" t="s">
        <v>104</v>
      </c>
      <c r="BP549" t="s">
        <v>104</v>
      </c>
      <c r="BQ549" t="s">
        <v>310</v>
      </c>
      <c r="BR549" t="s">
        <v>116</v>
      </c>
      <c r="BS549" t="s">
        <v>1331</v>
      </c>
      <c r="BT549">
        <v>15.5</v>
      </c>
      <c r="BV549" s="1">
        <v>43101</v>
      </c>
      <c r="BW549">
        <v>78.75</v>
      </c>
      <c r="BX549">
        <v>21.75</v>
      </c>
      <c r="BY549" t="s">
        <v>104</v>
      </c>
      <c r="BZ549">
        <v>0</v>
      </c>
      <c r="CA549">
        <v>0</v>
      </c>
      <c r="CB549">
        <v>0</v>
      </c>
      <c r="CC549">
        <v>0</v>
      </c>
      <c r="CD549">
        <v>1</v>
      </c>
      <c r="CE549">
        <v>36</v>
      </c>
      <c r="CF549" t="s">
        <v>90</v>
      </c>
      <c r="CI549" t="s">
        <v>111</v>
      </c>
      <c r="CJ549" t="s">
        <v>118</v>
      </c>
      <c r="CK549" t="s">
        <v>111</v>
      </c>
      <c r="CL549" t="s">
        <v>119</v>
      </c>
      <c r="CM549" t="s">
        <v>104</v>
      </c>
    </row>
    <row r="550" spans="1:91" x14ac:dyDescent="0.25">
      <c r="A550" t="s">
        <v>89</v>
      </c>
      <c r="B550" t="s">
        <v>90</v>
      </c>
      <c r="C550" t="s">
        <v>1333</v>
      </c>
      <c r="D550" t="s">
        <v>1328</v>
      </c>
      <c r="E550" s="4">
        <v>806134847944</v>
      </c>
      <c r="F550" t="s">
        <v>187</v>
      </c>
      <c r="G550" s="4">
        <v>192</v>
      </c>
      <c r="H550" s="4">
        <v>384</v>
      </c>
      <c r="I550" t="s">
        <v>1045</v>
      </c>
      <c r="J550" t="s">
        <v>1329</v>
      </c>
      <c r="K550" t="s">
        <v>96</v>
      </c>
      <c r="L550" t="s">
        <v>97</v>
      </c>
      <c r="M550" t="s">
        <v>98</v>
      </c>
      <c r="N550" t="s">
        <v>1140</v>
      </c>
      <c r="O550" t="s">
        <v>100</v>
      </c>
      <c r="P550" t="s">
        <v>1141</v>
      </c>
      <c r="Q550" t="s">
        <v>100</v>
      </c>
      <c r="R550">
        <v>0</v>
      </c>
      <c r="S550">
        <v>0</v>
      </c>
      <c r="T550">
        <v>18.25</v>
      </c>
      <c r="U550">
        <v>21.75</v>
      </c>
      <c r="V550">
        <v>78.75</v>
      </c>
      <c r="W550">
        <v>16</v>
      </c>
      <c r="X550">
        <v>0</v>
      </c>
      <c r="Y550">
        <v>9</v>
      </c>
      <c r="Z550">
        <v>1</v>
      </c>
      <c r="AA550">
        <v>75</v>
      </c>
      <c r="AB550" t="s">
        <v>103</v>
      </c>
      <c r="AD550" t="s">
        <v>103</v>
      </c>
      <c r="AE550" t="s">
        <v>103</v>
      </c>
      <c r="AF550" t="s">
        <v>104</v>
      </c>
      <c r="AG550" t="s">
        <v>105</v>
      </c>
      <c r="AH550">
        <v>22</v>
      </c>
      <c r="AI550">
        <v>20</v>
      </c>
      <c r="AJ550">
        <v>20</v>
      </c>
      <c r="AK550">
        <v>10</v>
      </c>
      <c r="AL550">
        <v>0</v>
      </c>
      <c r="AM550">
        <v>0</v>
      </c>
      <c r="AN550">
        <v>0</v>
      </c>
      <c r="AO550">
        <v>0</v>
      </c>
      <c r="AP550" t="s">
        <v>106</v>
      </c>
      <c r="AQ550" t="s">
        <v>107</v>
      </c>
      <c r="AR550" t="s">
        <v>108</v>
      </c>
      <c r="AS550" t="s">
        <v>109</v>
      </c>
      <c r="AT550" t="s">
        <v>110</v>
      </c>
      <c r="AU550" t="s">
        <v>104</v>
      </c>
      <c r="AX550" t="s">
        <v>104</v>
      </c>
      <c r="AY550">
        <v>0</v>
      </c>
      <c r="AZ550">
        <v>0.5</v>
      </c>
      <c r="BA550">
        <v>4.75</v>
      </c>
      <c r="BC550">
        <v>54</v>
      </c>
      <c r="BD550">
        <v>148</v>
      </c>
      <c r="BE550" t="s">
        <v>52</v>
      </c>
      <c r="BI550" t="s">
        <v>112</v>
      </c>
      <c r="BJ550" t="s">
        <v>111</v>
      </c>
      <c r="BK550" t="s">
        <v>1142</v>
      </c>
      <c r="BL550" t="str">
        <f>"https://www.hvlgroup.com/Products/Specs/"&amp;"H238701L-PN/MNT"</f>
        <v>https://www.hvlgroup.com/Products/Specs/H238701L-PN/MNT</v>
      </c>
      <c r="BM550" t="s">
        <v>1330</v>
      </c>
      <c r="BN550" t="str">
        <f>"https://www.hvlgroup.com/Product/"&amp;"H238701L-PN/MNT"</f>
        <v>https://www.hvlgroup.com/Product/H238701L-PN/MNT</v>
      </c>
      <c r="BO550" t="s">
        <v>104</v>
      </c>
      <c r="BP550" t="s">
        <v>104</v>
      </c>
      <c r="BQ550" t="s">
        <v>310</v>
      </c>
      <c r="BR550" t="s">
        <v>116</v>
      </c>
      <c r="BS550" t="s">
        <v>1331</v>
      </c>
      <c r="BT550">
        <v>15.5</v>
      </c>
      <c r="BV550" s="1">
        <v>43101</v>
      </c>
      <c r="BW550">
        <v>78.75</v>
      </c>
      <c r="BX550">
        <v>21.75</v>
      </c>
      <c r="BY550" t="s">
        <v>104</v>
      </c>
      <c r="BZ550">
        <v>0</v>
      </c>
      <c r="CA550">
        <v>0</v>
      </c>
      <c r="CB550">
        <v>0</v>
      </c>
      <c r="CC550">
        <v>0</v>
      </c>
      <c r="CD550">
        <v>1</v>
      </c>
      <c r="CE550">
        <v>36</v>
      </c>
      <c r="CF550" t="s">
        <v>90</v>
      </c>
      <c r="CI550" t="s">
        <v>111</v>
      </c>
      <c r="CJ550" t="s">
        <v>118</v>
      </c>
      <c r="CK550" t="s">
        <v>111</v>
      </c>
      <c r="CL550" t="s">
        <v>119</v>
      </c>
      <c r="CM550" t="s">
        <v>104</v>
      </c>
    </row>
    <row r="551" spans="1:91" x14ac:dyDescent="0.25">
      <c r="A551" t="s">
        <v>89</v>
      </c>
      <c r="B551" t="s">
        <v>90</v>
      </c>
      <c r="C551" t="s">
        <v>1334</v>
      </c>
      <c r="D551" t="s">
        <v>1328</v>
      </c>
      <c r="E551" s="4">
        <v>806134847951</v>
      </c>
      <c r="F551" t="s">
        <v>187</v>
      </c>
      <c r="G551" s="4">
        <v>192</v>
      </c>
      <c r="H551" s="4">
        <v>384</v>
      </c>
      <c r="I551" t="s">
        <v>135</v>
      </c>
      <c r="J551" t="s">
        <v>1329</v>
      </c>
      <c r="K551" t="s">
        <v>96</v>
      </c>
      <c r="L551" t="s">
        <v>97</v>
      </c>
      <c r="M551" t="s">
        <v>98</v>
      </c>
      <c r="N551" t="s">
        <v>1144</v>
      </c>
      <c r="O551" t="s">
        <v>100</v>
      </c>
      <c r="P551" t="s">
        <v>1145</v>
      </c>
      <c r="Q551" t="s">
        <v>100</v>
      </c>
      <c r="R551">
        <v>0</v>
      </c>
      <c r="S551">
        <v>0</v>
      </c>
      <c r="T551">
        <v>0</v>
      </c>
      <c r="U551">
        <v>21.25</v>
      </c>
      <c r="V551">
        <v>72.75</v>
      </c>
      <c r="W551">
        <v>16</v>
      </c>
      <c r="X551">
        <v>0</v>
      </c>
      <c r="Y551">
        <v>17</v>
      </c>
      <c r="Z551">
        <v>1</v>
      </c>
      <c r="AA551">
        <v>75</v>
      </c>
      <c r="AB551" t="s">
        <v>103</v>
      </c>
      <c r="AD551" t="s">
        <v>103</v>
      </c>
      <c r="AE551" t="s">
        <v>103</v>
      </c>
      <c r="AF551" t="s">
        <v>104</v>
      </c>
      <c r="AG551" t="s">
        <v>105</v>
      </c>
      <c r="AH551">
        <v>22</v>
      </c>
      <c r="AI551">
        <v>20</v>
      </c>
      <c r="AJ551">
        <v>20</v>
      </c>
      <c r="AK551">
        <v>20</v>
      </c>
      <c r="AL551">
        <v>0</v>
      </c>
      <c r="AM551">
        <v>0</v>
      </c>
      <c r="AN551">
        <v>0</v>
      </c>
      <c r="AO551">
        <v>0</v>
      </c>
      <c r="AP551" t="s">
        <v>106</v>
      </c>
      <c r="AQ551" t="s">
        <v>107</v>
      </c>
      <c r="AR551" t="s">
        <v>108</v>
      </c>
      <c r="AS551" t="s">
        <v>109</v>
      </c>
      <c r="AT551" t="s">
        <v>110</v>
      </c>
      <c r="AU551" t="s">
        <v>104</v>
      </c>
      <c r="AX551" t="s">
        <v>104</v>
      </c>
      <c r="AY551">
        <v>0</v>
      </c>
      <c r="AZ551">
        <v>0.5</v>
      </c>
      <c r="BA551">
        <v>4.75</v>
      </c>
      <c r="BC551">
        <v>54</v>
      </c>
      <c r="BD551">
        <v>0</v>
      </c>
      <c r="BE551" t="s">
        <v>52</v>
      </c>
      <c r="BI551" t="s">
        <v>112</v>
      </c>
      <c r="BJ551" t="s">
        <v>111</v>
      </c>
      <c r="BK551" t="s">
        <v>1146</v>
      </c>
      <c r="BL551" t="str">
        <f>"https://www.hvlgroup.com/Products/Specs/"&amp;"H238701L-PN/NVY"</f>
        <v>https://www.hvlgroup.com/Products/Specs/H238701L-PN/NVY</v>
      </c>
      <c r="BM551" t="s">
        <v>1330</v>
      </c>
      <c r="BN551" t="str">
        <f>"https://www.hvlgroup.com/Product/"&amp;"H238701L-PN/NVY"</f>
        <v>https://www.hvlgroup.com/Product/H238701L-PN/NVY</v>
      </c>
      <c r="BO551" t="s">
        <v>104</v>
      </c>
      <c r="BP551" t="s">
        <v>104</v>
      </c>
      <c r="BQ551" t="s">
        <v>310</v>
      </c>
      <c r="BR551" t="s">
        <v>116</v>
      </c>
      <c r="BS551" t="s">
        <v>1331</v>
      </c>
      <c r="BT551">
        <v>15.5</v>
      </c>
      <c r="BV551" s="1">
        <v>43101</v>
      </c>
      <c r="BW551">
        <v>72.75</v>
      </c>
      <c r="BX551">
        <v>21.25</v>
      </c>
      <c r="BY551" t="s">
        <v>104</v>
      </c>
      <c r="BZ551">
        <v>0</v>
      </c>
      <c r="CA551">
        <v>0</v>
      </c>
      <c r="CB551">
        <v>0</v>
      </c>
      <c r="CC551">
        <v>0</v>
      </c>
      <c r="CD551">
        <v>1</v>
      </c>
      <c r="CE551">
        <v>36</v>
      </c>
      <c r="CF551" t="s">
        <v>90</v>
      </c>
      <c r="CI551" t="s">
        <v>111</v>
      </c>
      <c r="CJ551" t="s">
        <v>118</v>
      </c>
      <c r="CK551" t="s">
        <v>111</v>
      </c>
      <c r="CL551" t="s">
        <v>119</v>
      </c>
      <c r="CM551" t="s">
        <v>104</v>
      </c>
    </row>
    <row r="552" spans="1:91" x14ac:dyDescent="0.25">
      <c r="A552" t="s">
        <v>89</v>
      </c>
      <c r="B552" t="s">
        <v>90</v>
      </c>
      <c r="C552" t="s">
        <v>1335</v>
      </c>
      <c r="D552" t="s">
        <v>1336</v>
      </c>
      <c r="E552" s="4">
        <v>806134847968</v>
      </c>
      <c r="F552" t="s">
        <v>192</v>
      </c>
      <c r="G552" s="4">
        <v>134</v>
      </c>
      <c r="H552" s="4">
        <v>268</v>
      </c>
      <c r="I552" t="s">
        <v>1045</v>
      </c>
      <c r="J552" t="s">
        <v>1329</v>
      </c>
      <c r="K552" t="s">
        <v>96</v>
      </c>
      <c r="L552" t="s">
        <v>97</v>
      </c>
      <c r="M552" t="s">
        <v>98</v>
      </c>
      <c r="N552" t="s">
        <v>1129</v>
      </c>
      <c r="O552" t="s">
        <v>100</v>
      </c>
      <c r="P552" t="s">
        <v>704</v>
      </c>
      <c r="Q552" t="s">
        <v>100</v>
      </c>
      <c r="R552">
        <v>0</v>
      </c>
      <c r="S552">
        <v>0</v>
      </c>
      <c r="T552">
        <v>0</v>
      </c>
      <c r="U552">
        <v>15.75</v>
      </c>
      <c r="V552">
        <v>67.25</v>
      </c>
      <c r="W552">
        <v>11</v>
      </c>
      <c r="X552">
        <v>0</v>
      </c>
      <c r="Y552">
        <v>16</v>
      </c>
      <c r="Z552">
        <v>1</v>
      </c>
      <c r="AA552">
        <v>60</v>
      </c>
      <c r="AB552" t="s">
        <v>103</v>
      </c>
      <c r="AD552" t="s">
        <v>103</v>
      </c>
      <c r="AE552" t="s">
        <v>103</v>
      </c>
      <c r="AF552" t="s">
        <v>104</v>
      </c>
      <c r="AG552" t="s">
        <v>105</v>
      </c>
      <c r="AH552">
        <v>17</v>
      </c>
      <c r="AI552">
        <v>15</v>
      </c>
      <c r="AJ552">
        <v>15</v>
      </c>
      <c r="AK552">
        <v>18</v>
      </c>
      <c r="AL552">
        <v>0</v>
      </c>
      <c r="AM552">
        <v>0</v>
      </c>
      <c r="AN552">
        <v>0</v>
      </c>
      <c r="AO552">
        <v>0</v>
      </c>
      <c r="AP552" t="s">
        <v>106</v>
      </c>
      <c r="AQ552" t="s">
        <v>107</v>
      </c>
      <c r="AR552" t="s">
        <v>108</v>
      </c>
      <c r="AS552" t="s">
        <v>109</v>
      </c>
      <c r="AT552" t="s">
        <v>110</v>
      </c>
      <c r="AU552" t="s">
        <v>104</v>
      </c>
      <c r="AX552" t="s">
        <v>104</v>
      </c>
      <c r="AY552">
        <v>0</v>
      </c>
      <c r="AZ552">
        <v>0.5</v>
      </c>
      <c r="BA552">
        <v>4.75</v>
      </c>
      <c r="BC552">
        <v>54</v>
      </c>
      <c r="BD552">
        <v>0</v>
      </c>
      <c r="BE552" t="s">
        <v>52</v>
      </c>
      <c r="BI552" t="s">
        <v>112</v>
      </c>
      <c r="BJ552" t="s">
        <v>111</v>
      </c>
      <c r="BK552" t="s">
        <v>1132</v>
      </c>
      <c r="BL552" t="str">
        <f>"https://www.hvlgroup.com/Products/Specs/"&amp;"H238701S-AGB/CR"</f>
        <v>https://www.hvlgroup.com/Products/Specs/H238701S-AGB/CR</v>
      </c>
      <c r="BM552" t="s">
        <v>1330</v>
      </c>
      <c r="BN552" t="str">
        <f>"https://www.hvlgroup.com/Product/"&amp;"H238701S-AGB/CR"</f>
        <v>https://www.hvlgroup.com/Product/H238701S-AGB/CR</v>
      </c>
      <c r="BO552" t="s">
        <v>104</v>
      </c>
      <c r="BP552" t="s">
        <v>104</v>
      </c>
      <c r="BQ552" t="s">
        <v>310</v>
      </c>
      <c r="BR552" t="s">
        <v>116</v>
      </c>
      <c r="BS552" t="s">
        <v>1337</v>
      </c>
      <c r="BT552">
        <v>10.75</v>
      </c>
      <c r="BV552" s="1">
        <v>43101</v>
      </c>
      <c r="BW552">
        <v>67.25</v>
      </c>
      <c r="BX552">
        <v>15.75</v>
      </c>
      <c r="BY552" t="s">
        <v>104</v>
      </c>
      <c r="BZ552">
        <v>0</v>
      </c>
      <c r="CA552">
        <v>0</v>
      </c>
      <c r="CB552">
        <v>0</v>
      </c>
      <c r="CC552">
        <v>0</v>
      </c>
      <c r="CD552">
        <v>1</v>
      </c>
      <c r="CE552">
        <v>36</v>
      </c>
      <c r="CF552" t="s">
        <v>90</v>
      </c>
      <c r="CI552" t="s">
        <v>111</v>
      </c>
      <c r="CJ552" t="s">
        <v>118</v>
      </c>
      <c r="CK552" t="s">
        <v>111</v>
      </c>
      <c r="CL552" t="s">
        <v>119</v>
      </c>
      <c r="CM552" t="s">
        <v>104</v>
      </c>
    </row>
    <row r="553" spans="1:91" x14ac:dyDescent="0.25">
      <c r="A553" t="s">
        <v>89</v>
      </c>
      <c r="B553" t="s">
        <v>90</v>
      </c>
      <c r="C553" t="s">
        <v>1338</v>
      </c>
      <c r="D553" t="s">
        <v>1336</v>
      </c>
      <c r="E553" s="4">
        <v>806134847975</v>
      </c>
      <c r="F553" t="s">
        <v>192</v>
      </c>
      <c r="G553" s="4">
        <v>134</v>
      </c>
      <c r="H553" s="4">
        <v>268</v>
      </c>
      <c r="I553" t="s">
        <v>1045</v>
      </c>
      <c r="J553" t="s">
        <v>1329</v>
      </c>
      <c r="K553" t="s">
        <v>96</v>
      </c>
      <c r="L553" t="s">
        <v>97</v>
      </c>
      <c r="M553" t="s">
        <v>98</v>
      </c>
      <c r="N553" t="s">
        <v>1136</v>
      </c>
      <c r="O553" t="s">
        <v>100</v>
      </c>
      <c r="P553" t="s">
        <v>704</v>
      </c>
      <c r="Q553" t="s">
        <v>100</v>
      </c>
      <c r="R553">
        <v>0</v>
      </c>
      <c r="S553">
        <v>0</v>
      </c>
      <c r="T553">
        <v>0</v>
      </c>
      <c r="U553">
        <v>15.75</v>
      </c>
      <c r="V553">
        <v>67.25</v>
      </c>
      <c r="W553">
        <v>11</v>
      </c>
      <c r="X553">
        <v>0</v>
      </c>
      <c r="Y553">
        <v>16</v>
      </c>
      <c r="Z553">
        <v>1</v>
      </c>
      <c r="AA553">
        <v>60</v>
      </c>
      <c r="AB553" t="s">
        <v>103</v>
      </c>
      <c r="AD553" t="s">
        <v>103</v>
      </c>
      <c r="AE553" t="s">
        <v>103</v>
      </c>
      <c r="AF553" t="s">
        <v>104</v>
      </c>
      <c r="AG553" t="s">
        <v>105</v>
      </c>
      <c r="AH553">
        <v>17</v>
      </c>
      <c r="AI553">
        <v>15</v>
      </c>
      <c r="AJ553">
        <v>15</v>
      </c>
      <c r="AK553">
        <v>18</v>
      </c>
      <c r="AL553">
        <v>0</v>
      </c>
      <c r="AM553">
        <v>0</v>
      </c>
      <c r="AN553">
        <v>0</v>
      </c>
      <c r="AO553">
        <v>0</v>
      </c>
      <c r="AP553" t="s">
        <v>106</v>
      </c>
      <c r="AQ553" t="s">
        <v>107</v>
      </c>
      <c r="AR553" t="s">
        <v>108</v>
      </c>
      <c r="AS553" t="s">
        <v>109</v>
      </c>
      <c r="AT553" t="s">
        <v>110</v>
      </c>
      <c r="AU553" t="s">
        <v>104</v>
      </c>
      <c r="AX553" t="s">
        <v>104</v>
      </c>
      <c r="AY553">
        <v>0</v>
      </c>
      <c r="AZ553">
        <v>0.5</v>
      </c>
      <c r="BA553">
        <v>4.75</v>
      </c>
      <c r="BC553">
        <v>54</v>
      </c>
      <c r="BD553">
        <v>0</v>
      </c>
      <c r="BE553" t="s">
        <v>52</v>
      </c>
      <c r="BI553" t="s">
        <v>112</v>
      </c>
      <c r="BJ553" t="s">
        <v>111</v>
      </c>
      <c r="BK553" t="s">
        <v>1138</v>
      </c>
      <c r="BL553" t="str">
        <f>"https://www.hvlgroup.com/Products/Specs/"&amp;"H238701S-AGB/PK"</f>
        <v>https://www.hvlgroup.com/Products/Specs/H238701S-AGB/PK</v>
      </c>
      <c r="BM553" t="s">
        <v>1330</v>
      </c>
      <c r="BN553" t="str">
        <f>"https://www.hvlgroup.com/Product/"&amp;"H238701S-AGB/PK"</f>
        <v>https://www.hvlgroup.com/Product/H238701S-AGB/PK</v>
      </c>
      <c r="BO553" t="s">
        <v>104</v>
      </c>
      <c r="BP553" t="s">
        <v>104</v>
      </c>
      <c r="BQ553" t="s">
        <v>310</v>
      </c>
      <c r="BR553" t="s">
        <v>116</v>
      </c>
      <c r="BS553" t="s">
        <v>1337</v>
      </c>
      <c r="BT553">
        <v>10.75</v>
      </c>
      <c r="BV553" s="1">
        <v>43101</v>
      </c>
      <c r="BW553">
        <v>67.25</v>
      </c>
      <c r="BX553">
        <v>15.75</v>
      </c>
      <c r="BY553" t="s">
        <v>104</v>
      </c>
      <c r="BZ553">
        <v>0</v>
      </c>
      <c r="CA553">
        <v>0</v>
      </c>
      <c r="CB553">
        <v>0</v>
      </c>
      <c r="CC553">
        <v>0</v>
      </c>
      <c r="CD553">
        <v>1</v>
      </c>
      <c r="CE553">
        <v>36</v>
      </c>
      <c r="CF553" t="s">
        <v>90</v>
      </c>
      <c r="CI553" t="s">
        <v>111</v>
      </c>
      <c r="CJ553" t="s">
        <v>118</v>
      </c>
      <c r="CK553" t="s">
        <v>111</v>
      </c>
      <c r="CL553" t="s">
        <v>119</v>
      </c>
      <c r="CM553" t="s">
        <v>104</v>
      </c>
    </row>
    <row r="554" spans="1:91" x14ac:dyDescent="0.25">
      <c r="A554" t="s">
        <v>89</v>
      </c>
      <c r="B554" t="s">
        <v>90</v>
      </c>
      <c r="C554" t="s">
        <v>1339</v>
      </c>
      <c r="D554" t="s">
        <v>1336</v>
      </c>
      <c r="E554" s="4">
        <v>806134847982</v>
      </c>
      <c r="F554" t="s">
        <v>192</v>
      </c>
      <c r="G554" s="4">
        <v>134</v>
      </c>
      <c r="H554" s="4">
        <v>268</v>
      </c>
      <c r="I554" t="s">
        <v>1045</v>
      </c>
      <c r="J554" t="s">
        <v>1329</v>
      </c>
      <c r="K554" t="s">
        <v>96</v>
      </c>
      <c r="L554" t="s">
        <v>97</v>
      </c>
      <c r="M554" t="s">
        <v>98</v>
      </c>
      <c r="N554" t="s">
        <v>1140</v>
      </c>
      <c r="O554" t="s">
        <v>100</v>
      </c>
      <c r="P554" t="s">
        <v>704</v>
      </c>
      <c r="Q554" t="s">
        <v>100</v>
      </c>
      <c r="R554">
        <v>0</v>
      </c>
      <c r="S554">
        <v>0</v>
      </c>
      <c r="T554">
        <v>0</v>
      </c>
      <c r="U554">
        <v>15.75</v>
      </c>
      <c r="V554">
        <v>67.25</v>
      </c>
      <c r="W554">
        <v>11</v>
      </c>
      <c r="X554">
        <v>0</v>
      </c>
      <c r="Y554">
        <v>16</v>
      </c>
      <c r="Z554">
        <v>1</v>
      </c>
      <c r="AA554">
        <v>60</v>
      </c>
      <c r="AB554" t="s">
        <v>103</v>
      </c>
      <c r="AD554" t="s">
        <v>103</v>
      </c>
      <c r="AE554" t="s">
        <v>103</v>
      </c>
      <c r="AF554" t="s">
        <v>104</v>
      </c>
      <c r="AG554" t="s">
        <v>105</v>
      </c>
      <c r="AH554">
        <v>17</v>
      </c>
      <c r="AI554">
        <v>15</v>
      </c>
      <c r="AJ554">
        <v>15</v>
      </c>
      <c r="AK554">
        <v>18</v>
      </c>
      <c r="AL554">
        <v>0</v>
      </c>
      <c r="AM554">
        <v>0</v>
      </c>
      <c r="AN554">
        <v>0</v>
      </c>
      <c r="AO554">
        <v>0</v>
      </c>
      <c r="AP554" t="s">
        <v>106</v>
      </c>
      <c r="AQ554" t="s">
        <v>107</v>
      </c>
      <c r="AR554" t="s">
        <v>108</v>
      </c>
      <c r="AS554" t="s">
        <v>109</v>
      </c>
      <c r="AT554" t="s">
        <v>110</v>
      </c>
      <c r="AU554" t="s">
        <v>104</v>
      </c>
      <c r="AX554" t="s">
        <v>104</v>
      </c>
      <c r="AY554">
        <v>0</v>
      </c>
      <c r="AZ554">
        <v>0.5</v>
      </c>
      <c r="BA554">
        <v>4.75</v>
      </c>
      <c r="BC554">
        <v>54</v>
      </c>
      <c r="BD554">
        <v>0</v>
      </c>
      <c r="BE554" t="s">
        <v>52</v>
      </c>
      <c r="BI554" t="s">
        <v>112</v>
      </c>
      <c r="BJ554" t="s">
        <v>111</v>
      </c>
      <c r="BK554" t="s">
        <v>1142</v>
      </c>
      <c r="BL554" t="str">
        <f>"https://www.hvlgroup.com/Products/Specs/"&amp;"H238701S-PN/MNT"</f>
        <v>https://www.hvlgroup.com/Products/Specs/H238701S-PN/MNT</v>
      </c>
      <c r="BM554" t="s">
        <v>1330</v>
      </c>
      <c r="BN554" t="str">
        <f>"https://www.hvlgroup.com/Product/"&amp;"H238701S-PN/MNT"</f>
        <v>https://www.hvlgroup.com/Product/H238701S-PN/MNT</v>
      </c>
      <c r="BO554" t="s">
        <v>104</v>
      </c>
      <c r="BP554" t="s">
        <v>104</v>
      </c>
      <c r="BQ554" t="s">
        <v>310</v>
      </c>
      <c r="BR554" t="s">
        <v>116</v>
      </c>
      <c r="BS554" t="s">
        <v>1337</v>
      </c>
      <c r="BT554">
        <v>10.75</v>
      </c>
      <c r="BV554" s="1">
        <v>43101</v>
      </c>
      <c r="BW554">
        <v>67.25</v>
      </c>
      <c r="BX554">
        <v>15.75</v>
      </c>
      <c r="BY554" t="s">
        <v>104</v>
      </c>
      <c r="BZ554">
        <v>0</v>
      </c>
      <c r="CA554">
        <v>0</v>
      </c>
      <c r="CB554">
        <v>0</v>
      </c>
      <c r="CC554">
        <v>0</v>
      </c>
      <c r="CD554">
        <v>1</v>
      </c>
      <c r="CE554">
        <v>36</v>
      </c>
      <c r="CF554" t="s">
        <v>90</v>
      </c>
      <c r="CI554" t="s">
        <v>111</v>
      </c>
      <c r="CJ554" t="s">
        <v>118</v>
      </c>
      <c r="CK554" t="s">
        <v>111</v>
      </c>
      <c r="CL554" t="s">
        <v>119</v>
      </c>
      <c r="CM554" t="s">
        <v>104</v>
      </c>
    </row>
    <row r="555" spans="1:91" x14ac:dyDescent="0.25">
      <c r="A555" t="s">
        <v>89</v>
      </c>
      <c r="B555" t="s">
        <v>90</v>
      </c>
      <c r="C555" t="s">
        <v>1340</v>
      </c>
      <c r="D555" t="s">
        <v>1336</v>
      </c>
      <c r="E555" s="4">
        <v>806134847999</v>
      </c>
      <c r="F555" t="s">
        <v>192</v>
      </c>
      <c r="G555" s="4">
        <v>134</v>
      </c>
      <c r="H555" s="4">
        <v>268</v>
      </c>
      <c r="I555" t="s">
        <v>1045</v>
      </c>
      <c r="J555" t="s">
        <v>1329</v>
      </c>
      <c r="K555" t="s">
        <v>96</v>
      </c>
      <c r="L555" t="s">
        <v>97</v>
      </c>
      <c r="M555" t="s">
        <v>98</v>
      </c>
      <c r="N555" t="s">
        <v>1144</v>
      </c>
      <c r="O555" t="s">
        <v>100</v>
      </c>
      <c r="P555" t="s">
        <v>704</v>
      </c>
      <c r="Q555" t="s">
        <v>100</v>
      </c>
      <c r="R555">
        <v>0</v>
      </c>
      <c r="S555">
        <v>0</v>
      </c>
      <c r="T555">
        <v>0</v>
      </c>
      <c r="U555">
        <v>15.75</v>
      </c>
      <c r="V555">
        <v>67.25</v>
      </c>
      <c r="W555">
        <v>11</v>
      </c>
      <c r="X555">
        <v>0</v>
      </c>
      <c r="Y555">
        <v>16</v>
      </c>
      <c r="Z555">
        <v>1</v>
      </c>
      <c r="AA555">
        <v>60</v>
      </c>
      <c r="AB555" t="s">
        <v>103</v>
      </c>
      <c r="AD555" t="s">
        <v>103</v>
      </c>
      <c r="AE555" t="s">
        <v>103</v>
      </c>
      <c r="AF555" t="s">
        <v>104</v>
      </c>
      <c r="AG555" t="s">
        <v>105</v>
      </c>
      <c r="AH555">
        <v>17</v>
      </c>
      <c r="AI555">
        <v>15</v>
      </c>
      <c r="AJ555">
        <v>15</v>
      </c>
      <c r="AK555">
        <v>18</v>
      </c>
      <c r="AL555">
        <v>0</v>
      </c>
      <c r="AM555">
        <v>0</v>
      </c>
      <c r="AN555">
        <v>0</v>
      </c>
      <c r="AO555">
        <v>0</v>
      </c>
      <c r="AP555" t="s">
        <v>106</v>
      </c>
      <c r="AQ555" t="s">
        <v>107</v>
      </c>
      <c r="AR555" t="s">
        <v>108</v>
      </c>
      <c r="AS555" t="s">
        <v>109</v>
      </c>
      <c r="AT555" t="s">
        <v>110</v>
      </c>
      <c r="AU555" t="s">
        <v>104</v>
      </c>
      <c r="AX555" t="s">
        <v>104</v>
      </c>
      <c r="AY555">
        <v>0</v>
      </c>
      <c r="AZ555">
        <v>0.5</v>
      </c>
      <c r="BA555">
        <v>4.75</v>
      </c>
      <c r="BC555">
        <v>54</v>
      </c>
      <c r="BD555">
        <v>0</v>
      </c>
      <c r="BE555" t="s">
        <v>52</v>
      </c>
      <c r="BI555" t="s">
        <v>112</v>
      </c>
      <c r="BJ555" t="s">
        <v>111</v>
      </c>
      <c r="BK555" t="s">
        <v>1146</v>
      </c>
      <c r="BL555" t="str">
        <f>"https://www.hvlgroup.com/Products/Specs/"&amp;"H238701S-PN/NVY"</f>
        <v>https://www.hvlgroup.com/Products/Specs/H238701S-PN/NVY</v>
      </c>
      <c r="BM555" t="s">
        <v>1330</v>
      </c>
      <c r="BN555" t="str">
        <f>"https://www.hvlgroup.com/Product/"&amp;"H238701S-PN/NVY"</f>
        <v>https://www.hvlgroup.com/Product/H238701S-PN/NVY</v>
      </c>
      <c r="BO555" t="s">
        <v>104</v>
      </c>
      <c r="BP555" t="s">
        <v>104</v>
      </c>
      <c r="BQ555" t="s">
        <v>310</v>
      </c>
      <c r="BR555" t="s">
        <v>116</v>
      </c>
      <c r="BS555" t="s">
        <v>1337</v>
      </c>
      <c r="BT555">
        <v>10.75</v>
      </c>
      <c r="BV555" s="1">
        <v>43101</v>
      </c>
      <c r="BW555">
        <v>67.25</v>
      </c>
      <c r="BX555">
        <v>15.75</v>
      </c>
      <c r="BY555" t="s">
        <v>104</v>
      </c>
      <c r="BZ555">
        <v>0</v>
      </c>
      <c r="CA555">
        <v>0</v>
      </c>
      <c r="CB555">
        <v>0</v>
      </c>
      <c r="CC555">
        <v>0</v>
      </c>
      <c r="CD555">
        <v>1</v>
      </c>
      <c r="CE555">
        <v>36</v>
      </c>
      <c r="CF555" t="s">
        <v>90</v>
      </c>
      <c r="CI555" t="s">
        <v>111</v>
      </c>
      <c r="CJ555" t="s">
        <v>118</v>
      </c>
      <c r="CK555" t="s">
        <v>111</v>
      </c>
      <c r="CL555" t="s">
        <v>119</v>
      </c>
      <c r="CM555" t="s">
        <v>104</v>
      </c>
    </row>
    <row r="556" spans="1:91" x14ac:dyDescent="0.25">
      <c r="A556" t="s">
        <v>89</v>
      </c>
      <c r="B556" t="s">
        <v>90</v>
      </c>
      <c r="C556" t="s">
        <v>1341</v>
      </c>
      <c r="D556" t="s">
        <v>1342</v>
      </c>
      <c r="E556" s="4">
        <v>806134848002</v>
      </c>
      <c r="F556" t="s">
        <v>324</v>
      </c>
      <c r="G556" s="4">
        <v>50</v>
      </c>
      <c r="H556" s="4">
        <v>100</v>
      </c>
      <c r="I556" t="s">
        <v>1061</v>
      </c>
      <c r="J556" t="s">
        <v>1343</v>
      </c>
      <c r="K556" t="s">
        <v>96</v>
      </c>
      <c r="L556" t="s">
        <v>97</v>
      </c>
      <c r="M556" t="s">
        <v>98</v>
      </c>
      <c r="N556" t="s">
        <v>99</v>
      </c>
      <c r="O556" t="s">
        <v>100</v>
      </c>
      <c r="P556" t="s">
        <v>1344</v>
      </c>
      <c r="Q556" t="s">
        <v>102</v>
      </c>
      <c r="R556">
        <v>0</v>
      </c>
      <c r="S556">
        <v>4.75</v>
      </c>
      <c r="T556">
        <v>6.25</v>
      </c>
      <c r="U556">
        <v>0</v>
      </c>
      <c r="V556">
        <v>0</v>
      </c>
      <c r="W556">
        <v>0</v>
      </c>
      <c r="X556">
        <v>5</v>
      </c>
      <c r="Y556">
        <v>1</v>
      </c>
      <c r="Z556">
        <v>1</v>
      </c>
      <c r="AA556">
        <v>35</v>
      </c>
      <c r="AB556" t="s">
        <v>595</v>
      </c>
      <c r="AD556" t="s">
        <v>595</v>
      </c>
      <c r="AE556" t="s">
        <v>595</v>
      </c>
      <c r="AF556" t="s">
        <v>111</v>
      </c>
      <c r="AG556" t="s">
        <v>105</v>
      </c>
      <c r="AH556">
        <v>10</v>
      </c>
      <c r="AI556">
        <v>8</v>
      </c>
      <c r="AJ556">
        <v>8</v>
      </c>
      <c r="AK556">
        <v>2</v>
      </c>
      <c r="AL556">
        <v>0</v>
      </c>
      <c r="AM556">
        <v>0</v>
      </c>
      <c r="AN556">
        <v>0</v>
      </c>
      <c r="AO556">
        <v>0</v>
      </c>
      <c r="AP556" t="s">
        <v>106</v>
      </c>
      <c r="AQ556" t="s">
        <v>107</v>
      </c>
      <c r="AR556" t="s">
        <v>108</v>
      </c>
      <c r="AS556" t="s">
        <v>109</v>
      </c>
      <c r="AT556" t="s">
        <v>110</v>
      </c>
      <c r="AU556" t="s">
        <v>111</v>
      </c>
      <c r="AV556" t="s">
        <v>112</v>
      </c>
      <c r="AW556" t="s">
        <v>112</v>
      </c>
      <c r="AX556" t="s">
        <v>104</v>
      </c>
      <c r="AY556">
        <v>0</v>
      </c>
      <c r="AZ556">
        <v>0.5</v>
      </c>
      <c r="BA556">
        <v>4.75</v>
      </c>
      <c r="BC556">
        <v>0</v>
      </c>
      <c r="BD556">
        <v>8</v>
      </c>
      <c r="BI556" t="s">
        <v>112</v>
      </c>
      <c r="BJ556" t="s">
        <v>111</v>
      </c>
      <c r="BK556" t="s">
        <v>113</v>
      </c>
      <c r="BL556" t="str">
        <f>"https://www.hvlgroup.com/Products/Specs/"&amp;"H239301-AGB"</f>
        <v>https://www.hvlgroup.com/Products/Specs/H239301-AGB</v>
      </c>
      <c r="BM556" t="s">
        <v>1345</v>
      </c>
      <c r="BN556" t="str">
        <f>"https://www.hvlgroup.com/Product/"&amp;"H239301-AGB"</f>
        <v>https://www.hvlgroup.com/Product/H239301-AGB</v>
      </c>
      <c r="BO556" t="s">
        <v>104</v>
      </c>
      <c r="BP556" t="s">
        <v>104</v>
      </c>
      <c r="BQ556" t="s">
        <v>280</v>
      </c>
      <c r="BR556" t="s">
        <v>116</v>
      </c>
      <c r="BS556" t="s">
        <v>1346</v>
      </c>
      <c r="BT556">
        <v>4</v>
      </c>
      <c r="BV556" s="1">
        <v>43101</v>
      </c>
      <c r="BW556">
        <v>0</v>
      </c>
      <c r="BX556">
        <v>0</v>
      </c>
      <c r="BY556" t="s">
        <v>104</v>
      </c>
      <c r="BZ556">
        <v>0</v>
      </c>
      <c r="CA556">
        <v>0</v>
      </c>
      <c r="CB556">
        <v>0</v>
      </c>
      <c r="CC556">
        <v>0</v>
      </c>
      <c r="CD556">
        <v>1</v>
      </c>
      <c r="CE556">
        <v>134</v>
      </c>
      <c r="CF556" t="s">
        <v>90</v>
      </c>
      <c r="CI556" t="s">
        <v>111</v>
      </c>
      <c r="CJ556" t="s">
        <v>118</v>
      </c>
      <c r="CK556" t="s">
        <v>111</v>
      </c>
      <c r="CL556" t="s">
        <v>119</v>
      </c>
      <c r="CM556" t="s">
        <v>104</v>
      </c>
    </row>
    <row r="557" spans="1:91" x14ac:dyDescent="0.25">
      <c r="A557" t="s">
        <v>89</v>
      </c>
      <c r="B557" t="s">
        <v>90</v>
      </c>
      <c r="C557" t="s">
        <v>1347</v>
      </c>
      <c r="D557" t="s">
        <v>1342</v>
      </c>
      <c r="E557" s="4">
        <v>806134848019</v>
      </c>
      <c r="F557" t="s">
        <v>324</v>
      </c>
      <c r="G557" s="4">
        <v>50</v>
      </c>
      <c r="H557" s="4">
        <v>100</v>
      </c>
      <c r="I557" t="s">
        <v>1061</v>
      </c>
      <c r="J557" t="s">
        <v>1343</v>
      </c>
      <c r="K557" t="s">
        <v>96</v>
      </c>
      <c r="L557" t="s">
        <v>97</v>
      </c>
      <c r="M557" t="s">
        <v>98</v>
      </c>
      <c r="N557" t="s">
        <v>124</v>
      </c>
      <c r="O557" t="s">
        <v>100</v>
      </c>
      <c r="P557" t="s">
        <v>1344</v>
      </c>
      <c r="Q557" t="s">
        <v>102</v>
      </c>
      <c r="R557">
        <v>0</v>
      </c>
      <c r="S557">
        <v>4.75</v>
      </c>
      <c r="T557">
        <v>6.25</v>
      </c>
      <c r="U557">
        <v>0</v>
      </c>
      <c r="V557">
        <v>0</v>
      </c>
      <c r="W557">
        <v>0</v>
      </c>
      <c r="X557">
        <v>5</v>
      </c>
      <c r="Y557">
        <v>1</v>
      </c>
      <c r="Z557">
        <v>1</v>
      </c>
      <c r="AA557">
        <v>35</v>
      </c>
      <c r="AB557" t="s">
        <v>595</v>
      </c>
      <c r="AD557" t="s">
        <v>595</v>
      </c>
      <c r="AE557" t="s">
        <v>595</v>
      </c>
      <c r="AF557" t="s">
        <v>111</v>
      </c>
      <c r="AG557" t="s">
        <v>105</v>
      </c>
      <c r="AH557">
        <v>10</v>
      </c>
      <c r="AI557">
        <v>8</v>
      </c>
      <c r="AJ557">
        <v>8</v>
      </c>
      <c r="AK557">
        <v>2</v>
      </c>
      <c r="AL557">
        <v>0</v>
      </c>
      <c r="AM557">
        <v>0</v>
      </c>
      <c r="AN557">
        <v>0</v>
      </c>
      <c r="AO557">
        <v>0</v>
      </c>
      <c r="AP557" t="s">
        <v>106</v>
      </c>
      <c r="AQ557" t="s">
        <v>107</v>
      </c>
      <c r="AR557" t="s">
        <v>108</v>
      </c>
      <c r="AS557" t="s">
        <v>109</v>
      </c>
      <c r="AT557" t="s">
        <v>110</v>
      </c>
      <c r="AU557" t="s">
        <v>111</v>
      </c>
      <c r="AV557" t="s">
        <v>112</v>
      </c>
      <c r="AW557" t="s">
        <v>112</v>
      </c>
      <c r="AX557" t="s">
        <v>104</v>
      </c>
      <c r="AY557">
        <v>0</v>
      </c>
      <c r="AZ557">
        <v>0.5</v>
      </c>
      <c r="BA557">
        <v>4.75</v>
      </c>
      <c r="BC557">
        <v>0</v>
      </c>
      <c r="BD557">
        <v>8</v>
      </c>
      <c r="BI557" t="s">
        <v>112</v>
      </c>
      <c r="BJ557" t="s">
        <v>111</v>
      </c>
      <c r="BK557" t="s">
        <v>125</v>
      </c>
      <c r="BL557" t="str">
        <f>"https://www.hvlgroup.com/Products/Specs/"&amp;"H239301-PN"</f>
        <v>https://www.hvlgroup.com/Products/Specs/H239301-PN</v>
      </c>
      <c r="BM557" t="s">
        <v>1345</v>
      </c>
      <c r="BN557" t="str">
        <f>"https://www.hvlgroup.com/Product/"&amp;"H239301-PN"</f>
        <v>https://www.hvlgroup.com/Product/H239301-PN</v>
      </c>
      <c r="BO557" t="s">
        <v>104</v>
      </c>
      <c r="BP557" t="s">
        <v>104</v>
      </c>
      <c r="BQ557" t="s">
        <v>280</v>
      </c>
      <c r="BR557" t="s">
        <v>116</v>
      </c>
      <c r="BS557" t="s">
        <v>1346</v>
      </c>
      <c r="BT557">
        <v>4</v>
      </c>
      <c r="BV557" s="1">
        <v>43101</v>
      </c>
      <c r="BW557">
        <v>0</v>
      </c>
      <c r="BX557">
        <v>0</v>
      </c>
      <c r="BY557" t="s">
        <v>104</v>
      </c>
      <c r="BZ557">
        <v>0</v>
      </c>
      <c r="CA557">
        <v>0</v>
      </c>
      <c r="CB557">
        <v>0</v>
      </c>
      <c r="CC557">
        <v>0</v>
      </c>
      <c r="CD557">
        <v>1</v>
      </c>
      <c r="CE557">
        <v>134</v>
      </c>
      <c r="CF557" t="s">
        <v>90</v>
      </c>
      <c r="CI557" t="s">
        <v>111</v>
      </c>
      <c r="CJ557" t="s">
        <v>118</v>
      </c>
      <c r="CK557" t="s">
        <v>111</v>
      </c>
      <c r="CL557" t="s">
        <v>119</v>
      </c>
      <c r="CM557" t="s">
        <v>104</v>
      </c>
    </row>
    <row r="558" spans="1:91" x14ac:dyDescent="0.25">
      <c r="A558" t="s">
        <v>89</v>
      </c>
      <c r="B558" t="s">
        <v>90</v>
      </c>
      <c r="C558" t="s">
        <v>1348</v>
      </c>
      <c r="D558" t="s">
        <v>1349</v>
      </c>
      <c r="E558" s="4">
        <v>806134848026</v>
      </c>
      <c r="F558" t="s">
        <v>333</v>
      </c>
      <c r="G558" s="4">
        <v>75</v>
      </c>
      <c r="H558" s="4">
        <v>150</v>
      </c>
      <c r="I558" t="s">
        <v>1061</v>
      </c>
      <c r="J558" t="s">
        <v>1343</v>
      </c>
      <c r="K558" t="s">
        <v>96</v>
      </c>
      <c r="L558" t="s">
        <v>97</v>
      </c>
      <c r="M558" t="s">
        <v>98</v>
      </c>
      <c r="N558" t="s">
        <v>99</v>
      </c>
      <c r="O558" t="s">
        <v>100</v>
      </c>
      <c r="P558" t="s">
        <v>1344</v>
      </c>
      <c r="Q558" t="s">
        <v>102</v>
      </c>
      <c r="R558">
        <v>0</v>
      </c>
      <c r="S558">
        <v>10.5</v>
      </c>
      <c r="T558">
        <v>6.25</v>
      </c>
      <c r="U558">
        <v>0</v>
      </c>
      <c r="V558">
        <v>0</v>
      </c>
      <c r="W558">
        <v>0</v>
      </c>
      <c r="X558">
        <v>5</v>
      </c>
      <c r="Y558">
        <v>2</v>
      </c>
      <c r="Z558">
        <v>2</v>
      </c>
      <c r="AA558">
        <v>35</v>
      </c>
      <c r="AB558" t="s">
        <v>595</v>
      </c>
      <c r="AD558" t="s">
        <v>595</v>
      </c>
      <c r="AE558" t="s">
        <v>595</v>
      </c>
      <c r="AF558" t="s">
        <v>111</v>
      </c>
      <c r="AG558" t="s">
        <v>105</v>
      </c>
      <c r="AH558">
        <v>15</v>
      </c>
      <c r="AI558">
        <v>10</v>
      </c>
      <c r="AJ558">
        <v>8</v>
      </c>
      <c r="AK558">
        <v>3</v>
      </c>
      <c r="AL558">
        <v>0</v>
      </c>
      <c r="AM558">
        <v>0</v>
      </c>
      <c r="AN558">
        <v>0</v>
      </c>
      <c r="AO558">
        <v>0</v>
      </c>
      <c r="AP558" t="s">
        <v>106</v>
      </c>
      <c r="AQ558" t="s">
        <v>107</v>
      </c>
      <c r="AR558" t="s">
        <v>108</v>
      </c>
      <c r="AS558" t="s">
        <v>109</v>
      </c>
      <c r="AT558" t="s">
        <v>110</v>
      </c>
      <c r="AU558" t="s">
        <v>111</v>
      </c>
      <c r="AV558" t="s">
        <v>112</v>
      </c>
      <c r="AW558" t="s">
        <v>112</v>
      </c>
      <c r="AX558" t="s">
        <v>104</v>
      </c>
      <c r="AY558">
        <v>0</v>
      </c>
      <c r="AZ558">
        <v>0.5</v>
      </c>
      <c r="BA558">
        <v>4.75</v>
      </c>
      <c r="BC558">
        <v>0</v>
      </c>
      <c r="BD558">
        <v>8.5</v>
      </c>
      <c r="BI558" t="s">
        <v>112</v>
      </c>
      <c r="BJ558" t="s">
        <v>111</v>
      </c>
      <c r="BK558" t="s">
        <v>113</v>
      </c>
      <c r="BL558" t="str">
        <f>"https://www.hvlgroup.com/Products/Specs/"&amp;"H239302-AGB"</f>
        <v>https://www.hvlgroup.com/Products/Specs/H239302-AGB</v>
      </c>
      <c r="BM558" t="s">
        <v>1345</v>
      </c>
      <c r="BN558" t="str">
        <f>"https://www.hvlgroup.com/Product/"&amp;"H239302-AGB"</f>
        <v>https://www.hvlgroup.com/Product/H239302-AGB</v>
      </c>
      <c r="BO558" t="s">
        <v>104</v>
      </c>
      <c r="BP558" t="s">
        <v>104</v>
      </c>
      <c r="BQ558" t="s">
        <v>280</v>
      </c>
      <c r="BR558" t="s">
        <v>116</v>
      </c>
      <c r="BS558" t="s">
        <v>1346</v>
      </c>
      <c r="BT558">
        <v>4</v>
      </c>
      <c r="BV558" s="1">
        <v>43101</v>
      </c>
      <c r="BW558">
        <v>0</v>
      </c>
      <c r="BX558">
        <v>0</v>
      </c>
      <c r="BY558" t="s">
        <v>104</v>
      </c>
      <c r="BZ558">
        <v>0</v>
      </c>
      <c r="CA558">
        <v>0</v>
      </c>
      <c r="CB558">
        <v>0</v>
      </c>
      <c r="CC558">
        <v>0</v>
      </c>
      <c r="CD558">
        <v>1</v>
      </c>
      <c r="CE558">
        <v>134</v>
      </c>
      <c r="CF558" t="s">
        <v>90</v>
      </c>
      <c r="CI558" t="s">
        <v>111</v>
      </c>
      <c r="CJ558" t="s">
        <v>118</v>
      </c>
      <c r="CK558" t="s">
        <v>111</v>
      </c>
      <c r="CL558" t="s">
        <v>119</v>
      </c>
      <c r="CM558" t="s">
        <v>104</v>
      </c>
    </row>
    <row r="559" spans="1:91" x14ac:dyDescent="0.25">
      <c r="A559" t="s">
        <v>89</v>
      </c>
      <c r="B559" t="s">
        <v>90</v>
      </c>
      <c r="C559" t="s">
        <v>1350</v>
      </c>
      <c r="D559" t="s">
        <v>1349</v>
      </c>
      <c r="E559" s="4">
        <v>806134848033</v>
      </c>
      <c r="F559" t="s">
        <v>333</v>
      </c>
      <c r="G559" s="4">
        <v>75</v>
      </c>
      <c r="H559" s="4">
        <v>150</v>
      </c>
      <c r="I559" t="s">
        <v>325</v>
      </c>
      <c r="J559" t="s">
        <v>1343</v>
      </c>
      <c r="K559" t="s">
        <v>96</v>
      </c>
      <c r="L559" t="s">
        <v>97</v>
      </c>
      <c r="M559" t="s">
        <v>98</v>
      </c>
      <c r="N559" t="s">
        <v>124</v>
      </c>
      <c r="O559" t="s">
        <v>100</v>
      </c>
      <c r="P559" t="s">
        <v>1344</v>
      </c>
      <c r="Q559" t="s">
        <v>102</v>
      </c>
      <c r="R559">
        <v>0</v>
      </c>
      <c r="S559">
        <v>10.5</v>
      </c>
      <c r="T559">
        <v>6.25</v>
      </c>
      <c r="U559">
        <v>0</v>
      </c>
      <c r="V559">
        <v>0</v>
      </c>
      <c r="W559">
        <v>0</v>
      </c>
      <c r="X559">
        <v>5</v>
      </c>
      <c r="Y559">
        <v>2</v>
      </c>
      <c r="Z559">
        <v>2</v>
      </c>
      <c r="AA559">
        <v>35</v>
      </c>
      <c r="AB559" t="s">
        <v>595</v>
      </c>
      <c r="AD559" t="s">
        <v>595</v>
      </c>
      <c r="AE559" t="s">
        <v>595</v>
      </c>
      <c r="AF559" t="s">
        <v>111</v>
      </c>
      <c r="AG559" t="s">
        <v>105</v>
      </c>
      <c r="AH559">
        <v>15</v>
      </c>
      <c r="AI559">
        <v>10</v>
      </c>
      <c r="AJ559">
        <v>8</v>
      </c>
      <c r="AK559">
        <v>3</v>
      </c>
      <c r="AL559">
        <v>0</v>
      </c>
      <c r="AM559">
        <v>0</v>
      </c>
      <c r="AN559">
        <v>0</v>
      </c>
      <c r="AO559">
        <v>0</v>
      </c>
      <c r="AP559" t="s">
        <v>106</v>
      </c>
      <c r="AQ559" t="s">
        <v>107</v>
      </c>
      <c r="AR559" t="s">
        <v>108</v>
      </c>
      <c r="AS559" t="s">
        <v>109</v>
      </c>
      <c r="AT559" t="s">
        <v>110</v>
      </c>
      <c r="AU559" t="s">
        <v>111</v>
      </c>
      <c r="AV559" t="s">
        <v>112</v>
      </c>
      <c r="AW559" t="s">
        <v>112</v>
      </c>
      <c r="AX559" t="s">
        <v>104</v>
      </c>
      <c r="AY559">
        <v>0</v>
      </c>
      <c r="AZ559">
        <v>0.5</v>
      </c>
      <c r="BA559">
        <v>4.75</v>
      </c>
      <c r="BC559">
        <v>0</v>
      </c>
      <c r="BD559">
        <v>8.5</v>
      </c>
      <c r="BI559" t="s">
        <v>112</v>
      </c>
      <c r="BJ559" t="s">
        <v>111</v>
      </c>
      <c r="BK559" t="s">
        <v>125</v>
      </c>
      <c r="BL559" t="str">
        <f>"https://www.hvlgroup.com/Products/Specs/"&amp;"H239302-PN"</f>
        <v>https://www.hvlgroup.com/Products/Specs/H239302-PN</v>
      </c>
      <c r="BM559" t="s">
        <v>1345</v>
      </c>
      <c r="BN559" t="str">
        <f>"https://www.hvlgroup.com/Product/"&amp;"H239302-PN"</f>
        <v>https://www.hvlgroup.com/Product/H239302-PN</v>
      </c>
      <c r="BO559" t="s">
        <v>104</v>
      </c>
      <c r="BP559" t="s">
        <v>104</v>
      </c>
      <c r="BQ559" t="s">
        <v>280</v>
      </c>
      <c r="BR559" t="s">
        <v>116</v>
      </c>
      <c r="BS559" t="s">
        <v>1346</v>
      </c>
      <c r="BT559">
        <v>4</v>
      </c>
      <c r="BV559" s="1">
        <v>43101</v>
      </c>
      <c r="BW559">
        <v>0</v>
      </c>
      <c r="BX559">
        <v>0</v>
      </c>
      <c r="BY559" t="s">
        <v>104</v>
      </c>
      <c r="BZ559">
        <v>0</v>
      </c>
      <c r="CA559">
        <v>0</v>
      </c>
      <c r="CB559">
        <v>0</v>
      </c>
      <c r="CC559">
        <v>0</v>
      </c>
      <c r="CD559">
        <v>1</v>
      </c>
      <c r="CE559">
        <v>134</v>
      </c>
      <c r="CF559" t="s">
        <v>90</v>
      </c>
      <c r="CI559" t="s">
        <v>111</v>
      </c>
      <c r="CJ559" t="s">
        <v>118</v>
      </c>
      <c r="CK559" t="s">
        <v>111</v>
      </c>
      <c r="CL559" t="s">
        <v>119</v>
      </c>
      <c r="CM559" t="s">
        <v>104</v>
      </c>
    </row>
    <row r="560" spans="1:91" x14ac:dyDescent="0.25">
      <c r="A560" t="s">
        <v>89</v>
      </c>
      <c r="B560" t="s">
        <v>90</v>
      </c>
      <c r="C560" t="s">
        <v>1351</v>
      </c>
      <c r="D560" t="s">
        <v>1352</v>
      </c>
      <c r="E560" s="4">
        <v>806134848040</v>
      </c>
      <c r="F560" t="s">
        <v>337</v>
      </c>
      <c r="G560" s="4">
        <v>102</v>
      </c>
      <c r="H560" s="4">
        <v>204</v>
      </c>
      <c r="I560" t="s">
        <v>1061</v>
      </c>
      <c r="J560" t="s">
        <v>1343</v>
      </c>
      <c r="K560" t="s">
        <v>96</v>
      </c>
      <c r="L560" t="s">
        <v>97</v>
      </c>
      <c r="M560" t="s">
        <v>98</v>
      </c>
      <c r="N560" t="s">
        <v>99</v>
      </c>
      <c r="O560" t="s">
        <v>100</v>
      </c>
      <c r="P560" t="s">
        <v>1344</v>
      </c>
      <c r="Q560" t="s">
        <v>102</v>
      </c>
      <c r="R560">
        <v>0</v>
      </c>
      <c r="S560">
        <v>17.5</v>
      </c>
      <c r="T560">
        <v>6.25</v>
      </c>
      <c r="U560">
        <v>0</v>
      </c>
      <c r="V560">
        <v>0</v>
      </c>
      <c r="W560">
        <v>0</v>
      </c>
      <c r="X560">
        <v>5</v>
      </c>
      <c r="Y560">
        <v>3</v>
      </c>
      <c r="Z560">
        <v>3</v>
      </c>
      <c r="AA560">
        <v>35</v>
      </c>
      <c r="AB560" t="s">
        <v>595</v>
      </c>
      <c r="AD560" t="s">
        <v>595</v>
      </c>
      <c r="AE560" t="s">
        <v>595</v>
      </c>
      <c r="AF560" t="s">
        <v>111</v>
      </c>
      <c r="AG560" t="s">
        <v>105</v>
      </c>
      <c r="AH560">
        <v>23</v>
      </c>
      <c r="AI560">
        <v>9</v>
      </c>
      <c r="AJ560">
        <v>8</v>
      </c>
      <c r="AK560">
        <v>4</v>
      </c>
      <c r="AL560">
        <v>0</v>
      </c>
      <c r="AM560">
        <v>0</v>
      </c>
      <c r="AN560">
        <v>0</v>
      </c>
      <c r="AO560">
        <v>0</v>
      </c>
      <c r="AP560" t="s">
        <v>106</v>
      </c>
      <c r="AQ560" t="s">
        <v>107</v>
      </c>
      <c r="AR560" t="s">
        <v>108</v>
      </c>
      <c r="AS560" t="s">
        <v>109</v>
      </c>
      <c r="AT560" t="s">
        <v>110</v>
      </c>
      <c r="AU560" t="s">
        <v>111</v>
      </c>
      <c r="AV560" t="s">
        <v>112</v>
      </c>
      <c r="AW560" t="s">
        <v>112</v>
      </c>
      <c r="AX560" t="s">
        <v>104</v>
      </c>
      <c r="AY560">
        <v>0</v>
      </c>
      <c r="AZ560">
        <v>0.5</v>
      </c>
      <c r="BA560">
        <v>4.75</v>
      </c>
      <c r="BC560">
        <v>0</v>
      </c>
      <c r="BD560">
        <v>8</v>
      </c>
      <c r="BI560" t="s">
        <v>112</v>
      </c>
      <c r="BJ560" t="s">
        <v>111</v>
      </c>
      <c r="BK560" t="s">
        <v>113</v>
      </c>
      <c r="BL560" t="str">
        <f>"https://www.hvlgroup.com/Products/Specs/"&amp;"H239303-AGB"</f>
        <v>https://www.hvlgroup.com/Products/Specs/H239303-AGB</v>
      </c>
      <c r="BM560" t="s">
        <v>1345</v>
      </c>
      <c r="BN560" t="str">
        <f>"https://www.hvlgroup.com/Product/"&amp;"H239303-AGB"</f>
        <v>https://www.hvlgroup.com/Product/H239303-AGB</v>
      </c>
      <c r="BO560" t="s">
        <v>104</v>
      </c>
      <c r="BP560" t="s">
        <v>104</v>
      </c>
      <c r="BQ560" t="s">
        <v>280</v>
      </c>
      <c r="BR560" t="s">
        <v>116</v>
      </c>
      <c r="BS560" t="s">
        <v>1346</v>
      </c>
      <c r="BT560">
        <v>4</v>
      </c>
      <c r="BV560" s="1">
        <v>43101</v>
      </c>
      <c r="BW560">
        <v>0</v>
      </c>
      <c r="BX560">
        <v>0</v>
      </c>
      <c r="BY560" t="s">
        <v>104</v>
      </c>
      <c r="BZ560">
        <v>0</v>
      </c>
      <c r="CA560">
        <v>0</v>
      </c>
      <c r="CB560">
        <v>0</v>
      </c>
      <c r="CC560">
        <v>0</v>
      </c>
      <c r="CD560">
        <v>1</v>
      </c>
      <c r="CE560">
        <v>134</v>
      </c>
      <c r="CF560" t="s">
        <v>90</v>
      </c>
      <c r="CI560" t="s">
        <v>111</v>
      </c>
      <c r="CJ560" t="s">
        <v>118</v>
      </c>
      <c r="CK560" t="s">
        <v>111</v>
      </c>
      <c r="CL560" t="s">
        <v>119</v>
      </c>
      <c r="CM560" t="s">
        <v>104</v>
      </c>
    </row>
    <row r="561" spans="1:91" x14ac:dyDescent="0.25">
      <c r="A561" t="s">
        <v>89</v>
      </c>
      <c r="B561" t="s">
        <v>90</v>
      </c>
      <c r="C561" t="s">
        <v>1353</v>
      </c>
      <c r="D561" t="s">
        <v>1352</v>
      </c>
      <c r="E561" s="4">
        <v>806134848057</v>
      </c>
      <c r="F561" t="s">
        <v>337</v>
      </c>
      <c r="G561" s="4">
        <v>102</v>
      </c>
      <c r="H561" s="4">
        <v>204</v>
      </c>
      <c r="I561" t="s">
        <v>1061</v>
      </c>
      <c r="J561" t="s">
        <v>1343</v>
      </c>
      <c r="K561" t="s">
        <v>96</v>
      </c>
      <c r="L561" t="s">
        <v>97</v>
      </c>
      <c r="M561" t="s">
        <v>98</v>
      </c>
      <c r="N561" t="s">
        <v>124</v>
      </c>
      <c r="O561" t="s">
        <v>100</v>
      </c>
      <c r="P561" t="s">
        <v>1344</v>
      </c>
      <c r="Q561" t="s">
        <v>102</v>
      </c>
      <c r="R561">
        <v>0</v>
      </c>
      <c r="S561">
        <v>17.5</v>
      </c>
      <c r="T561">
        <v>6.25</v>
      </c>
      <c r="U561">
        <v>0</v>
      </c>
      <c r="V561">
        <v>0</v>
      </c>
      <c r="W561">
        <v>0</v>
      </c>
      <c r="X561">
        <v>5</v>
      </c>
      <c r="Y561">
        <v>3</v>
      </c>
      <c r="Z561">
        <v>3</v>
      </c>
      <c r="AA561">
        <v>35</v>
      </c>
      <c r="AB561" t="s">
        <v>595</v>
      </c>
      <c r="AD561" t="s">
        <v>595</v>
      </c>
      <c r="AE561" t="s">
        <v>595</v>
      </c>
      <c r="AF561" t="s">
        <v>111</v>
      </c>
      <c r="AG561" t="s">
        <v>105</v>
      </c>
      <c r="AH561">
        <v>22</v>
      </c>
      <c r="AI561">
        <v>10</v>
      </c>
      <c r="AJ561">
        <v>8</v>
      </c>
      <c r="AK561">
        <v>4</v>
      </c>
      <c r="AL561">
        <v>0</v>
      </c>
      <c r="AM561">
        <v>0</v>
      </c>
      <c r="AN561">
        <v>0</v>
      </c>
      <c r="AO561">
        <v>0</v>
      </c>
      <c r="AP561" t="s">
        <v>106</v>
      </c>
      <c r="AQ561" t="s">
        <v>107</v>
      </c>
      <c r="AR561" t="s">
        <v>108</v>
      </c>
      <c r="AS561" t="s">
        <v>109</v>
      </c>
      <c r="AT561" t="s">
        <v>110</v>
      </c>
      <c r="AU561" t="s">
        <v>111</v>
      </c>
      <c r="AV561" t="s">
        <v>112</v>
      </c>
      <c r="AW561" t="s">
        <v>112</v>
      </c>
      <c r="AX561" t="s">
        <v>104</v>
      </c>
      <c r="AY561">
        <v>0</v>
      </c>
      <c r="AZ561">
        <v>0.5</v>
      </c>
      <c r="BA561">
        <v>4.75</v>
      </c>
      <c r="BC561">
        <v>0</v>
      </c>
      <c r="BD561">
        <v>8</v>
      </c>
      <c r="BI561" t="s">
        <v>112</v>
      </c>
      <c r="BJ561" t="s">
        <v>111</v>
      </c>
      <c r="BK561" t="s">
        <v>125</v>
      </c>
      <c r="BL561" t="str">
        <f>"https://www.hvlgroup.com/Products/Specs/"&amp;"H239303-PN"</f>
        <v>https://www.hvlgroup.com/Products/Specs/H239303-PN</v>
      </c>
      <c r="BM561" t="s">
        <v>1345</v>
      </c>
      <c r="BN561" t="str">
        <f>"https://www.hvlgroup.com/Product/"&amp;"H239303-PN"</f>
        <v>https://www.hvlgroup.com/Product/H239303-PN</v>
      </c>
      <c r="BO561" t="s">
        <v>104</v>
      </c>
      <c r="BP561" t="s">
        <v>104</v>
      </c>
      <c r="BQ561" t="s">
        <v>280</v>
      </c>
      <c r="BR561" t="s">
        <v>116</v>
      </c>
      <c r="BS561" t="s">
        <v>1346</v>
      </c>
      <c r="BT561">
        <v>4</v>
      </c>
      <c r="BV561" s="1">
        <v>43101</v>
      </c>
      <c r="BW561">
        <v>0</v>
      </c>
      <c r="BX561">
        <v>0</v>
      </c>
      <c r="BY561" t="s">
        <v>104</v>
      </c>
      <c r="BZ561">
        <v>0</v>
      </c>
      <c r="CA561">
        <v>0</v>
      </c>
      <c r="CB561">
        <v>0</v>
      </c>
      <c r="CC561">
        <v>0</v>
      </c>
      <c r="CD561">
        <v>1</v>
      </c>
      <c r="CE561">
        <v>134</v>
      </c>
      <c r="CF561" t="s">
        <v>90</v>
      </c>
      <c r="CI561" t="s">
        <v>111</v>
      </c>
      <c r="CJ561" t="s">
        <v>118</v>
      </c>
      <c r="CK561" t="s">
        <v>111</v>
      </c>
      <c r="CL561" t="s">
        <v>119</v>
      </c>
      <c r="CM561" t="s">
        <v>104</v>
      </c>
    </row>
    <row r="562" spans="1:91" x14ac:dyDescent="0.25">
      <c r="A562" t="s">
        <v>89</v>
      </c>
      <c r="B562" t="s">
        <v>90</v>
      </c>
      <c r="C562" t="s">
        <v>1354</v>
      </c>
      <c r="D562" t="s">
        <v>1355</v>
      </c>
      <c r="E562" s="4">
        <v>806134848064</v>
      </c>
      <c r="F562" t="s">
        <v>1356</v>
      </c>
      <c r="G562" s="4">
        <v>128</v>
      </c>
      <c r="H562" s="4">
        <v>256</v>
      </c>
      <c r="I562" t="s">
        <v>1061</v>
      </c>
      <c r="J562" t="s">
        <v>1343</v>
      </c>
      <c r="K562" t="s">
        <v>96</v>
      </c>
      <c r="L562" t="s">
        <v>97</v>
      </c>
      <c r="M562" t="s">
        <v>98</v>
      </c>
      <c r="N562" t="s">
        <v>99</v>
      </c>
      <c r="O562" t="s">
        <v>100</v>
      </c>
      <c r="P562" t="s">
        <v>1344</v>
      </c>
      <c r="Q562" t="s">
        <v>102</v>
      </c>
      <c r="R562">
        <v>0</v>
      </c>
      <c r="S562">
        <v>24.5</v>
      </c>
      <c r="T562">
        <v>6.5</v>
      </c>
      <c r="U562">
        <v>0</v>
      </c>
      <c r="V562">
        <v>0</v>
      </c>
      <c r="W562">
        <v>0</v>
      </c>
      <c r="X562">
        <v>5</v>
      </c>
      <c r="Y562">
        <v>4</v>
      </c>
      <c r="Z562">
        <v>4</v>
      </c>
      <c r="AA562">
        <v>35</v>
      </c>
      <c r="AB562" t="s">
        <v>595</v>
      </c>
      <c r="AD562" t="s">
        <v>595</v>
      </c>
      <c r="AE562" t="s">
        <v>595</v>
      </c>
      <c r="AF562" t="s">
        <v>111</v>
      </c>
      <c r="AG562" t="s">
        <v>105</v>
      </c>
      <c r="AH562">
        <v>28</v>
      </c>
      <c r="AI562">
        <v>9</v>
      </c>
      <c r="AJ562">
        <v>8</v>
      </c>
      <c r="AK562">
        <v>5</v>
      </c>
      <c r="AL562">
        <v>0</v>
      </c>
      <c r="AM562">
        <v>0</v>
      </c>
      <c r="AN562">
        <v>0</v>
      </c>
      <c r="AO562">
        <v>0</v>
      </c>
      <c r="AP562" t="s">
        <v>106</v>
      </c>
      <c r="AQ562" t="s">
        <v>107</v>
      </c>
      <c r="AR562" t="s">
        <v>108</v>
      </c>
      <c r="AS562" t="s">
        <v>109</v>
      </c>
      <c r="AT562" t="s">
        <v>110</v>
      </c>
      <c r="AU562" t="s">
        <v>111</v>
      </c>
      <c r="AV562" t="s">
        <v>112</v>
      </c>
      <c r="AW562" t="s">
        <v>112</v>
      </c>
      <c r="AX562" t="s">
        <v>104</v>
      </c>
      <c r="AY562">
        <v>0</v>
      </c>
      <c r="AZ562">
        <v>0.5</v>
      </c>
      <c r="BA562">
        <v>4.75</v>
      </c>
      <c r="BC562">
        <v>0</v>
      </c>
      <c r="BD562">
        <v>8</v>
      </c>
      <c r="BI562" t="s">
        <v>112</v>
      </c>
      <c r="BJ562" t="s">
        <v>111</v>
      </c>
      <c r="BK562" t="s">
        <v>113</v>
      </c>
      <c r="BL562" t="str">
        <f>"https://www.hvlgroup.com/Products/Specs/"&amp;"H239304-AGB"</f>
        <v>https://www.hvlgroup.com/Products/Specs/H239304-AGB</v>
      </c>
      <c r="BM562" t="s">
        <v>1345</v>
      </c>
      <c r="BN562" t="str">
        <f>"https://www.hvlgroup.com/Product/"&amp;"H239304-AGB"</f>
        <v>https://www.hvlgroup.com/Product/H239304-AGB</v>
      </c>
      <c r="BO562" t="s">
        <v>104</v>
      </c>
      <c r="BP562" t="s">
        <v>104</v>
      </c>
      <c r="BQ562" t="s">
        <v>280</v>
      </c>
      <c r="BR562" t="s">
        <v>116</v>
      </c>
      <c r="BS562" t="s">
        <v>1346</v>
      </c>
      <c r="BT562">
        <v>4</v>
      </c>
      <c r="BV562" s="1">
        <v>43101</v>
      </c>
      <c r="BW562">
        <v>0</v>
      </c>
      <c r="BX562">
        <v>0</v>
      </c>
      <c r="BY562" t="s">
        <v>104</v>
      </c>
      <c r="BZ562">
        <v>0</v>
      </c>
      <c r="CA562">
        <v>0</v>
      </c>
      <c r="CB562">
        <v>0</v>
      </c>
      <c r="CC562">
        <v>0</v>
      </c>
      <c r="CD562">
        <v>1</v>
      </c>
      <c r="CE562">
        <v>134</v>
      </c>
      <c r="CF562" t="s">
        <v>90</v>
      </c>
      <c r="CI562" t="s">
        <v>111</v>
      </c>
      <c r="CJ562" t="s">
        <v>118</v>
      </c>
      <c r="CK562" t="s">
        <v>111</v>
      </c>
      <c r="CL562" t="s">
        <v>119</v>
      </c>
      <c r="CM562" t="s">
        <v>104</v>
      </c>
    </row>
    <row r="563" spans="1:91" x14ac:dyDescent="0.25">
      <c r="A563" t="s">
        <v>89</v>
      </c>
      <c r="B563" t="s">
        <v>90</v>
      </c>
      <c r="C563" t="s">
        <v>1357</v>
      </c>
      <c r="D563" t="s">
        <v>1355</v>
      </c>
      <c r="E563" s="4">
        <v>806134848071</v>
      </c>
      <c r="F563" t="s">
        <v>1356</v>
      </c>
      <c r="G563" s="4">
        <v>128</v>
      </c>
      <c r="H563" s="4">
        <v>256</v>
      </c>
      <c r="I563" t="s">
        <v>1061</v>
      </c>
      <c r="J563" t="s">
        <v>1343</v>
      </c>
      <c r="K563" t="s">
        <v>96</v>
      </c>
      <c r="L563" t="s">
        <v>97</v>
      </c>
      <c r="M563" t="s">
        <v>98</v>
      </c>
      <c r="N563" t="s">
        <v>124</v>
      </c>
      <c r="O563" t="s">
        <v>100</v>
      </c>
      <c r="P563" t="s">
        <v>1344</v>
      </c>
      <c r="Q563" t="s">
        <v>102</v>
      </c>
      <c r="R563">
        <v>0</v>
      </c>
      <c r="S563">
        <v>24.5</v>
      </c>
      <c r="T563">
        <v>6.5</v>
      </c>
      <c r="U563">
        <v>0</v>
      </c>
      <c r="V563">
        <v>0</v>
      </c>
      <c r="W563">
        <v>0</v>
      </c>
      <c r="X563">
        <v>5</v>
      </c>
      <c r="Y563">
        <v>4</v>
      </c>
      <c r="Z563">
        <v>4</v>
      </c>
      <c r="AA563">
        <v>35</v>
      </c>
      <c r="AB563" t="s">
        <v>595</v>
      </c>
      <c r="AD563" t="s">
        <v>595</v>
      </c>
      <c r="AE563" t="s">
        <v>595</v>
      </c>
      <c r="AF563" t="s">
        <v>111</v>
      </c>
      <c r="AG563" t="s">
        <v>105</v>
      </c>
      <c r="AH563">
        <v>27</v>
      </c>
      <c r="AI563">
        <v>10</v>
      </c>
      <c r="AJ563">
        <v>8</v>
      </c>
      <c r="AK563">
        <v>5</v>
      </c>
      <c r="AL563">
        <v>0</v>
      </c>
      <c r="AM563">
        <v>0</v>
      </c>
      <c r="AN563">
        <v>0</v>
      </c>
      <c r="AO563">
        <v>0</v>
      </c>
      <c r="AP563" t="s">
        <v>106</v>
      </c>
      <c r="AQ563" t="s">
        <v>107</v>
      </c>
      <c r="AR563" t="s">
        <v>108</v>
      </c>
      <c r="AS563" t="s">
        <v>109</v>
      </c>
      <c r="AT563" t="s">
        <v>110</v>
      </c>
      <c r="AU563" t="s">
        <v>111</v>
      </c>
      <c r="AV563" t="s">
        <v>112</v>
      </c>
      <c r="AW563" t="s">
        <v>112</v>
      </c>
      <c r="AX563" t="s">
        <v>104</v>
      </c>
      <c r="AY563">
        <v>0</v>
      </c>
      <c r="AZ563">
        <v>0.5</v>
      </c>
      <c r="BA563">
        <v>4.75</v>
      </c>
      <c r="BC563">
        <v>0</v>
      </c>
      <c r="BD563">
        <v>8</v>
      </c>
      <c r="BI563" t="s">
        <v>112</v>
      </c>
      <c r="BJ563" t="s">
        <v>111</v>
      </c>
      <c r="BK563" t="s">
        <v>125</v>
      </c>
      <c r="BL563" t="str">
        <f>"https://www.hvlgroup.com/Products/Specs/"&amp;"H239304-PN"</f>
        <v>https://www.hvlgroup.com/Products/Specs/H239304-PN</v>
      </c>
      <c r="BM563" t="s">
        <v>1345</v>
      </c>
      <c r="BN563" t="str">
        <f>"https://www.hvlgroup.com/Product/"&amp;"H239304-PN"</f>
        <v>https://www.hvlgroup.com/Product/H239304-PN</v>
      </c>
      <c r="BO563" t="s">
        <v>104</v>
      </c>
      <c r="BP563" t="s">
        <v>104</v>
      </c>
      <c r="BQ563" t="s">
        <v>280</v>
      </c>
      <c r="BR563" t="s">
        <v>116</v>
      </c>
      <c r="BS563" t="s">
        <v>1346</v>
      </c>
      <c r="BT563">
        <v>4</v>
      </c>
      <c r="BV563" s="1">
        <v>43101</v>
      </c>
      <c r="BW563">
        <v>0</v>
      </c>
      <c r="BX563">
        <v>0</v>
      </c>
      <c r="BY563" t="s">
        <v>104</v>
      </c>
      <c r="BZ563">
        <v>0</v>
      </c>
      <c r="CA563">
        <v>0</v>
      </c>
      <c r="CB563">
        <v>0</v>
      </c>
      <c r="CC563">
        <v>0</v>
      </c>
      <c r="CD563">
        <v>1</v>
      </c>
      <c r="CE563">
        <v>134</v>
      </c>
      <c r="CF563" t="s">
        <v>90</v>
      </c>
      <c r="CI563" t="s">
        <v>111</v>
      </c>
      <c r="CJ563" t="s">
        <v>118</v>
      </c>
      <c r="CK563" t="s">
        <v>111</v>
      </c>
      <c r="CL563" t="s">
        <v>119</v>
      </c>
      <c r="CM563" t="s">
        <v>104</v>
      </c>
    </row>
    <row r="564" spans="1:91" x14ac:dyDescent="0.25">
      <c r="A564" t="s">
        <v>89</v>
      </c>
      <c r="B564" t="s">
        <v>90</v>
      </c>
      <c r="C564" t="s">
        <v>1358</v>
      </c>
      <c r="D564" t="s">
        <v>1359</v>
      </c>
      <c r="E564" s="4">
        <v>806134854768</v>
      </c>
      <c r="F564" t="s">
        <v>481</v>
      </c>
      <c r="G564" s="4">
        <v>58</v>
      </c>
      <c r="H564" s="4">
        <v>116</v>
      </c>
      <c r="I564" t="s">
        <v>482</v>
      </c>
      <c r="J564" t="s">
        <v>1360</v>
      </c>
      <c r="K564" t="s">
        <v>96</v>
      </c>
      <c r="L564" t="s">
        <v>97</v>
      </c>
      <c r="M564" t="s">
        <v>98</v>
      </c>
      <c r="N564" t="s">
        <v>1361</v>
      </c>
      <c r="O564" t="s">
        <v>100</v>
      </c>
      <c r="R564">
        <v>0</v>
      </c>
      <c r="S564">
        <v>0</v>
      </c>
      <c r="T564">
        <v>8.75</v>
      </c>
      <c r="U564">
        <v>0</v>
      </c>
      <c r="V564">
        <v>0</v>
      </c>
      <c r="W564">
        <v>6.75</v>
      </c>
      <c r="X564">
        <v>0</v>
      </c>
      <c r="Y564">
        <v>2</v>
      </c>
      <c r="Z564">
        <v>1</v>
      </c>
      <c r="AA564">
        <v>60</v>
      </c>
      <c r="AB564" t="s">
        <v>163</v>
      </c>
      <c r="AD564" t="s">
        <v>163</v>
      </c>
      <c r="AE564" t="s">
        <v>163</v>
      </c>
      <c r="AF564" t="s">
        <v>111</v>
      </c>
      <c r="AG564" t="s">
        <v>105</v>
      </c>
      <c r="AH564">
        <v>17</v>
      </c>
      <c r="AI564">
        <v>13</v>
      </c>
      <c r="AJ564">
        <v>9</v>
      </c>
      <c r="AK564">
        <v>4</v>
      </c>
      <c r="AL564">
        <v>0</v>
      </c>
      <c r="AM564">
        <v>0</v>
      </c>
      <c r="AN564">
        <v>0</v>
      </c>
      <c r="AO564">
        <v>0</v>
      </c>
      <c r="AP564" t="s">
        <v>106</v>
      </c>
      <c r="AQ564" t="s">
        <v>107</v>
      </c>
      <c r="AR564" t="s">
        <v>108</v>
      </c>
      <c r="AS564" t="s">
        <v>109</v>
      </c>
      <c r="AT564" t="s">
        <v>110</v>
      </c>
      <c r="AU564" t="s">
        <v>104</v>
      </c>
      <c r="AX564" t="s">
        <v>104</v>
      </c>
      <c r="AY564">
        <v>0</v>
      </c>
      <c r="AZ564">
        <v>0.5</v>
      </c>
      <c r="BA564">
        <v>4.75</v>
      </c>
      <c r="BC564">
        <v>0</v>
      </c>
      <c r="BD564">
        <v>18</v>
      </c>
      <c r="BI564" t="s">
        <v>112</v>
      </c>
      <c r="BJ564" t="s">
        <v>111</v>
      </c>
      <c r="BK564" t="s">
        <v>1362</v>
      </c>
      <c r="BL564" t="str">
        <f>"https://www.hvlgroup.com/Products/Specs/"&amp;"H243501-CON"</f>
        <v>https://www.hvlgroup.com/Products/Specs/H243501-CON</v>
      </c>
      <c r="BM564" t="s">
        <v>1363</v>
      </c>
      <c r="BN564" t="str">
        <f>"https://www.hvlgroup.com/Product/"&amp;"H243501-CON"</f>
        <v>https://www.hvlgroup.com/Product/H243501-CON</v>
      </c>
      <c r="BO564" t="s">
        <v>104</v>
      </c>
      <c r="BP564" t="s">
        <v>104</v>
      </c>
      <c r="BQ564" t="s">
        <v>328</v>
      </c>
      <c r="BR564" t="s">
        <v>116</v>
      </c>
      <c r="BS564" t="s">
        <v>116</v>
      </c>
      <c r="BT564">
        <v>0</v>
      </c>
      <c r="BV564" s="1">
        <v>43101</v>
      </c>
      <c r="BW564">
        <v>0</v>
      </c>
      <c r="BX564">
        <v>0</v>
      </c>
      <c r="BY564" t="s">
        <v>104</v>
      </c>
      <c r="BZ564">
        <v>0</v>
      </c>
      <c r="CA564">
        <v>0</v>
      </c>
      <c r="CB564">
        <v>0</v>
      </c>
      <c r="CC564">
        <v>0</v>
      </c>
      <c r="CD564">
        <v>1</v>
      </c>
      <c r="CE564">
        <v>147</v>
      </c>
      <c r="CF564" t="s">
        <v>90</v>
      </c>
      <c r="CI564" t="s">
        <v>111</v>
      </c>
      <c r="CJ564" t="s">
        <v>118</v>
      </c>
      <c r="CK564" t="s">
        <v>111</v>
      </c>
      <c r="CL564" t="s">
        <v>119</v>
      </c>
      <c r="CM564" t="s">
        <v>104</v>
      </c>
    </row>
    <row r="565" spans="1:91" x14ac:dyDescent="0.25">
      <c r="A565" t="s">
        <v>89</v>
      </c>
      <c r="B565" t="s">
        <v>90</v>
      </c>
      <c r="C565" t="s">
        <v>1364</v>
      </c>
      <c r="D565" t="s">
        <v>1359</v>
      </c>
      <c r="E565" s="4">
        <v>806134854775</v>
      </c>
      <c r="F565" t="s">
        <v>481</v>
      </c>
      <c r="G565" s="4">
        <v>58</v>
      </c>
      <c r="H565" s="4">
        <v>116</v>
      </c>
      <c r="I565" t="s">
        <v>482</v>
      </c>
      <c r="J565" t="s">
        <v>1360</v>
      </c>
      <c r="K565" t="s">
        <v>96</v>
      </c>
      <c r="L565" t="s">
        <v>97</v>
      </c>
      <c r="M565" t="s">
        <v>98</v>
      </c>
      <c r="N565" t="s">
        <v>1365</v>
      </c>
      <c r="O565" t="s">
        <v>100</v>
      </c>
      <c r="R565">
        <v>0</v>
      </c>
      <c r="S565">
        <v>0</v>
      </c>
      <c r="T565">
        <v>8.75</v>
      </c>
      <c r="U565">
        <v>0</v>
      </c>
      <c r="V565">
        <v>0</v>
      </c>
      <c r="W565">
        <v>6.75</v>
      </c>
      <c r="X565">
        <v>0</v>
      </c>
      <c r="Y565">
        <v>2</v>
      </c>
      <c r="Z565">
        <v>1</v>
      </c>
      <c r="AA565">
        <v>60</v>
      </c>
      <c r="AB565" t="s">
        <v>163</v>
      </c>
      <c r="AD565" t="s">
        <v>163</v>
      </c>
      <c r="AE565" t="s">
        <v>163</v>
      </c>
      <c r="AF565" t="s">
        <v>111</v>
      </c>
      <c r="AG565" t="s">
        <v>105</v>
      </c>
      <c r="AH565">
        <v>17</v>
      </c>
      <c r="AI565">
        <v>13</v>
      </c>
      <c r="AJ565">
        <v>9</v>
      </c>
      <c r="AK565">
        <v>4</v>
      </c>
      <c r="AL565">
        <v>0</v>
      </c>
      <c r="AM565">
        <v>0</v>
      </c>
      <c r="AN565">
        <v>0</v>
      </c>
      <c r="AO565">
        <v>0</v>
      </c>
      <c r="AP565" t="s">
        <v>106</v>
      </c>
      <c r="AQ565" t="s">
        <v>107</v>
      </c>
      <c r="AR565" t="s">
        <v>108</v>
      </c>
      <c r="AS565" t="s">
        <v>109</v>
      </c>
      <c r="AT565" t="s">
        <v>110</v>
      </c>
      <c r="AU565" t="s">
        <v>104</v>
      </c>
      <c r="AX565" t="s">
        <v>104</v>
      </c>
      <c r="AY565">
        <v>0</v>
      </c>
      <c r="AZ565">
        <v>0.5</v>
      </c>
      <c r="BA565">
        <v>4.75</v>
      </c>
      <c r="BC565">
        <v>0</v>
      </c>
      <c r="BD565">
        <v>18</v>
      </c>
      <c r="BI565" t="s">
        <v>112</v>
      </c>
      <c r="BJ565" t="s">
        <v>111</v>
      </c>
      <c r="BK565" t="s">
        <v>1366</v>
      </c>
      <c r="BL565" t="str">
        <f>"https://www.hvlgroup.com/Products/Specs/"&amp;"H243501-GRP"</f>
        <v>https://www.hvlgroup.com/Products/Specs/H243501-GRP</v>
      </c>
      <c r="BM565" t="s">
        <v>1363</v>
      </c>
      <c r="BN565" t="str">
        <f>"https://www.hvlgroup.com/Product/"&amp;"H243501-GRP"</f>
        <v>https://www.hvlgroup.com/Product/H243501-GRP</v>
      </c>
      <c r="BO565" t="s">
        <v>104</v>
      </c>
      <c r="BP565" t="s">
        <v>104</v>
      </c>
      <c r="BQ565" t="s">
        <v>328</v>
      </c>
      <c r="BR565" t="s">
        <v>116</v>
      </c>
      <c r="BS565" t="s">
        <v>116</v>
      </c>
      <c r="BT565">
        <v>0</v>
      </c>
      <c r="BV565" s="1">
        <v>43101</v>
      </c>
      <c r="BW565">
        <v>0</v>
      </c>
      <c r="BX565">
        <v>0</v>
      </c>
      <c r="BY565" t="s">
        <v>104</v>
      </c>
      <c r="BZ565">
        <v>0</v>
      </c>
      <c r="CA565">
        <v>0</v>
      </c>
      <c r="CB565">
        <v>0</v>
      </c>
      <c r="CC565">
        <v>0</v>
      </c>
      <c r="CD565">
        <v>1</v>
      </c>
      <c r="CE565">
        <v>147</v>
      </c>
      <c r="CF565" t="s">
        <v>90</v>
      </c>
      <c r="CI565" t="s">
        <v>111</v>
      </c>
      <c r="CJ565" t="s">
        <v>118</v>
      </c>
      <c r="CK565" t="s">
        <v>111</v>
      </c>
      <c r="CL565" t="s">
        <v>119</v>
      </c>
      <c r="CM565" t="s">
        <v>104</v>
      </c>
    </row>
    <row r="566" spans="1:91" x14ac:dyDescent="0.25">
      <c r="A566" t="s">
        <v>89</v>
      </c>
      <c r="B566" t="s">
        <v>90</v>
      </c>
      <c r="C566" t="s">
        <v>1367</v>
      </c>
      <c r="D566" t="s">
        <v>1359</v>
      </c>
      <c r="E566" s="4">
        <v>806134854782</v>
      </c>
      <c r="F566" t="s">
        <v>481</v>
      </c>
      <c r="G566" s="4">
        <v>58</v>
      </c>
      <c r="H566" s="4">
        <v>116</v>
      </c>
      <c r="I566" t="s">
        <v>482</v>
      </c>
      <c r="J566" t="s">
        <v>1360</v>
      </c>
      <c r="K566" t="s">
        <v>96</v>
      </c>
      <c r="L566" t="s">
        <v>97</v>
      </c>
      <c r="M566" t="s">
        <v>98</v>
      </c>
      <c r="N566" t="s">
        <v>1368</v>
      </c>
      <c r="O566" t="s">
        <v>100</v>
      </c>
      <c r="R566">
        <v>0</v>
      </c>
      <c r="S566">
        <v>0</v>
      </c>
      <c r="T566">
        <v>8.75</v>
      </c>
      <c r="U566">
        <v>0</v>
      </c>
      <c r="V566">
        <v>0</v>
      </c>
      <c r="W566">
        <v>6.75</v>
      </c>
      <c r="X566">
        <v>0</v>
      </c>
      <c r="Y566">
        <v>2</v>
      </c>
      <c r="Z566">
        <v>1</v>
      </c>
      <c r="AA566">
        <v>60</v>
      </c>
      <c r="AB566" t="s">
        <v>163</v>
      </c>
      <c r="AD566" t="s">
        <v>163</v>
      </c>
      <c r="AE566" t="s">
        <v>163</v>
      </c>
      <c r="AF566" t="s">
        <v>111</v>
      </c>
      <c r="AG566" t="s">
        <v>105</v>
      </c>
      <c r="AH566">
        <v>17</v>
      </c>
      <c r="AI566">
        <v>13</v>
      </c>
      <c r="AJ566">
        <v>9</v>
      </c>
      <c r="AK566">
        <v>4</v>
      </c>
      <c r="AL566">
        <v>0</v>
      </c>
      <c r="AM566">
        <v>0</v>
      </c>
      <c r="AN566">
        <v>0</v>
      </c>
      <c r="AO566">
        <v>0</v>
      </c>
      <c r="AP566" t="s">
        <v>106</v>
      </c>
      <c r="AQ566" t="s">
        <v>107</v>
      </c>
      <c r="AR566" t="s">
        <v>108</v>
      </c>
      <c r="AS566" t="s">
        <v>109</v>
      </c>
      <c r="AT566" t="s">
        <v>110</v>
      </c>
      <c r="AU566" t="s">
        <v>104</v>
      </c>
      <c r="AX566" t="s">
        <v>104</v>
      </c>
      <c r="AY566">
        <v>0</v>
      </c>
      <c r="AZ566">
        <v>0.5</v>
      </c>
      <c r="BA566">
        <v>4.75</v>
      </c>
      <c r="BC566">
        <v>0</v>
      </c>
      <c r="BD566">
        <v>18</v>
      </c>
      <c r="BI566" t="s">
        <v>112</v>
      </c>
      <c r="BJ566" t="s">
        <v>111</v>
      </c>
      <c r="BK566" t="s">
        <v>1369</v>
      </c>
      <c r="BL566" t="str">
        <f>"https://www.hvlgroup.com/Products/Specs/"&amp;"H243501-TER"</f>
        <v>https://www.hvlgroup.com/Products/Specs/H243501-TER</v>
      </c>
      <c r="BM566" t="s">
        <v>1363</v>
      </c>
      <c r="BN566" t="str">
        <f>"https://www.hvlgroup.com/Product/"&amp;"H243501-TER"</f>
        <v>https://www.hvlgroup.com/Product/H243501-TER</v>
      </c>
      <c r="BO566" t="s">
        <v>104</v>
      </c>
      <c r="BP566" t="s">
        <v>104</v>
      </c>
      <c r="BQ566" t="s">
        <v>328</v>
      </c>
      <c r="BR566" t="s">
        <v>116</v>
      </c>
      <c r="BS566" t="s">
        <v>116</v>
      </c>
      <c r="BT566">
        <v>0</v>
      </c>
      <c r="BV566" s="1">
        <v>43101</v>
      </c>
      <c r="BW566">
        <v>0</v>
      </c>
      <c r="BX566">
        <v>0</v>
      </c>
      <c r="BY566" t="s">
        <v>104</v>
      </c>
      <c r="BZ566">
        <v>0</v>
      </c>
      <c r="CA566">
        <v>0</v>
      </c>
      <c r="CB566">
        <v>0</v>
      </c>
      <c r="CC566">
        <v>0</v>
      </c>
      <c r="CD566">
        <v>1</v>
      </c>
      <c r="CE566">
        <v>147</v>
      </c>
      <c r="CF566" t="s">
        <v>90</v>
      </c>
      <c r="CI566" t="s">
        <v>111</v>
      </c>
      <c r="CJ566" t="s">
        <v>118</v>
      </c>
      <c r="CK566" t="s">
        <v>111</v>
      </c>
      <c r="CL566" t="s">
        <v>119</v>
      </c>
      <c r="CM566" t="s">
        <v>104</v>
      </c>
    </row>
    <row r="567" spans="1:91" x14ac:dyDescent="0.25">
      <c r="A567" t="s">
        <v>89</v>
      </c>
      <c r="B567" t="s">
        <v>90</v>
      </c>
      <c r="C567" t="s">
        <v>1370</v>
      </c>
      <c r="D567" t="s">
        <v>1371</v>
      </c>
      <c r="E567" s="4">
        <v>806134848279</v>
      </c>
      <c r="F567" t="s">
        <v>134</v>
      </c>
      <c r="G567" s="4">
        <v>92</v>
      </c>
      <c r="I567" t="s">
        <v>1045</v>
      </c>
      <c r="J567" t="s">
        <v>1372</v>
      </c>
      <c r="K567" t="s">
        <v>96</v>
      </c>
      <c r="L567" t="s">
        <v>97</v>
      </c>
      <c r="M567" t="s">
        <v>98</v>
      </c>
      <c r="N567" t="s">
        <v>695</v>
      </c>
      <c r="O567" t="s">
        <v>100</v>
      </c>
      <c r="R567">
        <v>0</v>
      </c>
      <c r="S567">
        <v>0</v>
      </c>
      <c r="T567">
        <v>12</v>
      </c>
      <c r="U567">
        <v>15.5</v>
      </c>
      <c r="V567">
        <v>69.5</v>
      </c>
      <c r="W567">
        <v>11.75</v>
      </c>
      <c r="X567">
        <v>0</v>
      </c>
      <c r="Y567">
        <v>5</v>
      </c>
      <c r="Z567">
        <v>1</v>
      </c>
      <c r="AA567">
        <v>60</v>
      </c>
      <c r="AB567" t="s">
        <v>163</v>
      </c>
      <c r="AD567" t="s">
        <v>163</v>
      </c>
      <c r="AE567" t="s">
        <v>163</v>
      </c>
      <c r="AF567" t="s">
        <v>111</v>
      </c>
      <c r="AG567" t="s">
        <v>105</v>
      </c>
      <c r="AH567">
        <v>16</v>
      </c>
      <c r="AI567">
        <v>16</v>
      </c>
      <c r="AJ567">
        <v>15</v>
      </c>
      <c r="AK567">
        <v>6</v>
      </c>
      <c r="AL567">
        <v>0</v>
      </c>
      <c r="AM567">
        <v>0</v>
      </c>
      <c r="AN567">
        <v>0</v>
      </c>
      <c r="AO567">
        <v>0</v>
      </c>
      <c r="AP567" t="s">
        <v>106</v>
      </c>
      <c r="AQ567" t="s">
        <v>107</v>
      </c>
      <c r="AR567" t="s">
        <v>108</v>
      </c>
      <c r="AS567" t="s">
        <v>109</v>
      </c>
      <c r="AT567" t="s">
        <v>110</v>
      </c>
      <c r="AU567" t="s">
        <v>104</v>
      </c>
      <c r="AX567" t="s">
        <v>104</v>
      </c>
      <c r="AY567">
        <v>0</v>
      </c>
      <c r="AZ567">
        <v>0.5</v>
      </c>
      <c r="BA567">
        <v>4.75</v>
      </c>
      <c r="BC567">
        <v>0</v>
      </c>
      <c r="BD567">
        <v>118</v>
      </c>
      <c r="BE567" t="s">
        <v>392</v>
      </c>
      <c r="BI567" t="s">
        <v>112</v>
      </c>
      <c r="BJ567" t="s">
        <v>111</v>
      </c>
      <c r="BK567" t="s">
        <v>696</v>
      </c>
      <c r="BL567" t="str">
        <f>"https://www.hvlgroup.com/Products/Specs/"&amp;"H245701-AGB/WH"</f>
        <v>https://www.hvlgroup.com/Products/Specs/H245701-AGB/WH</v>
      </c>
      <c r="BM567" t="s">
        <v>1373</v>
      </c>
      <c r="BN567" t="str">
        <f>"https://www.hvlgroup.com/Product/"&amp;"H245701-AGB/WH"</f>
        <v>https://www.hvlgroup.com/Product/H245701-AGB/WH</v>
      </c>
      <c r="BO567" t="s">
        <v>104</v>
      </c>
      <c r="BP567" t="s">
        <v>104</v>
      </c>
      <c r="BQ567" t="s">
        <v>633</v>
      </c>
      <c r="BR567" t="s">
        <v>116</v>
      </c>
      <c r="BS567" t="s">
        <v>116</v>
      </c>
      <c r="BT567">
        <v>0</v>
      </c>
      <c r="BV567" s="1">
        <v>43101</v>
      </c>
      <c r="BW567">
        <v>69.5</v>
      </c>
      <c r="BX567">
        <v>15.5</v>
      </c>
      <c r="BY567" t="s">
        <v>104</v>
      </c>
      <c r="BZ567">
        <v>0</v>
      </c>
      <c r="CA567">
        <v>0</v>
      </c>
      <c r="CB567">
        <v>0</v>
      </c>
      <c r="CC567">
        <v>0</v>
      </c>
      <c r="CD567">
        <v>1</v>
      </c>
      <c r="CE567">
        <v>50</v>
      </c>
      <c r="CF567" t="s">
        <v>90</v>
      </c>
      <c r="CG567" s="1">
        <v>43709</v>
      </c>
      <c r="CI567" t="s">
        <v>111</v>
      </c>
      <c r="CJ567" t="s">
        <v>118</v>
      </c>
      <c r="CK567" t="s">
        <v>111</v>
      </c>
      <c r="CL567" t="s">
        <v>119</v>
      </c>
      <c r="CM567" t="s">
        <v>104</v>
      </c>
    </row>
    <row r="568" spans="1:91" x14ac:dyDescent="0.25">
      <c r="A568" t="s">
        <v>89</v>
      </c>
      <c r="B568" t="s">
        <v>90</v>
      </c>
      <c r="C568" t="s">
        <v>1374</v>
      </c>
      <c r="D568" t="s">
        <v>1371</v>
      </c>
      <c r="E568" s="4">
        <v>806134848286</v>
      </c>
      <c r="F568" t="s">
        <v>134</v>
      </c>
      <c r="G568" s="4">
        <v>92</v>
      </c>
      <c r="H568" s="4">
        <v>184</v>
      </c>
      <c r="I568" t="s">
        <v>1045</v>
      </c>
      <c r="J568" t="s">
        <v>1372</v>
      </c>
      <c r="K568" t="s">
        <v>96</v>
      </c>
      <c r="L568" t="s">
        <v>97</v>
      </c>
      <c r="M568" t="s">
        <v>98</v>
      </c>
      <c r="N568" t="s">
        <v>465</v>
      </c>
      <c r="O568" t="s">
        <v>100</v>
      </c>
      <c r="R568">
        <v>0</v>
      </c>
      <c r="S568">
        <v>0</v>
      </c>
      <c r="T568">
        <v>12</v>
      </c>
      <c r="U568">
        <v>15.5</v>
      </c>
      <c r="V568">
        <v>69.5</v>
      </c>
      <c r="W568">
        <v>11.75</v>
      </c>
      <c r="X568">
        <v>0</v>
      </c>
      <c r="Y568">
        <v>5</v>
      </c>
      <c r="Z568">
        <v>1</v>
      </c>
      <c r="AA568">
        <v>60</v>
      </c>
      <c r="AB568" t="s">
        <v>163</v>
      </c>
      <c r="AD568" t="s">
        <v>163</v>
      </c>
      <c r="AE568" t="s">
        <v>163</v>
      </c>
      <c r="AF568" t="s">
        <v>111</v>
      </c>
      <c r="AG568" t="s">
        <v>105</v>
      </c>
      <c r="AH568">
        <v>16</v>
      </c>
      <c r="AI568">
        <v>16</v>
      </c>
      <c r="AJ568">
        <v>15</v>
      </c>
      <c r="AK568">
        <v>6</v>
      </c>
      <c r="AL568">
        <v>0</v>
      </c>
      <c r="AM568">
        <v>0</v>
      </c>
      <c r="AN568">
        <v>0</v>
      </c>
      <c r="AO568">
        <v>0</v>
      </c>
      <c r="AP568" t="s">
        <v>106</v>
      </c>
      <c r="AQ568" t="s">
        <v>107</v>
      </c>
      <c r="AR568" t="s">
        <v>108</v>
      </c>
      <c r="AS568" t="s">
        <v>109</v>
      </c>
      <c r="AT568" t="s">
        <v>110</v>
      </c>
      <c r="AU568" t="s">
        <v>104</v>
      </c>
      <c r="AX568" t="s">
        <v>104</v>
      </c>
      <c r="AY568">
        <v>0</v>
      </c>
      <c r="AZ568">
        <v>0.5</v>
      </c>
      <c r="BA568">
        <v>4.75</v>
      </c>
      <c r="BC568">
        <v>0</v>
      </c>
      <c r="BD568">
        <v>118</v>
      </c>
      <c r="BE568" t="s">
        <v>392</v>
      </c>
      <c r="BI568" t="s">
        <v>112</v>
      </c>
      <c r="BJ568" t="s">
        <v>111</v>
      </c>
      <c r="BK568" t="s">
        <v>466</v>
      </c>
      <c r="BL568" t="str">
        <f>"https://www.hvlgroup.com/Products/Specs/"&amp;"H245701-PN/BK"</f>
        <v>https://www.hvlgroup.com/Products/Specs/H245701-PN/BK</v>
      </c>
      <c r="BM568" t="s">
        <v>1373</v>
      </c>
      <c r="BN568" t="str">
        <f>"https://www.hvlgroup.com/Product/"&amp;"H245701-PN/BK"</f>
        <v>https://www.hvlgroup.com/Product/H245701-PN/BK</v>
      </c>
      <c r="BO568" t="s">
        <v>104</v>
      </c>
      <c r="BP568" t="s">
        <v>104</v>
      </c>
      <c r="BQ568" t="s">
        <v>633</v>
      </c>
      <c r="BR568" t="s">
        <v>116</v>
      </c>
      <c r="BS568" t="s">
        <v>116</v>
      </c>
      <c r="BT568">
        <v>0</v>
      </c>
      <c r="BV568" s="1">
        <v>43101</v>
      </c>
      <c r="BW568">
        <v>69.5</v>
      </c>
      <c r="BX568">
        <v>15.5</v>
      </c>
      <c r="BY568" t="s">
        <v>104</v>
      </c>
      <c r="BZ568">
        <v>0</v>
      </c>
      <c r="CA568">
        <v>0</v>
      </c>
      <c r="CB568">
        <v>0</v>
      </c>
      <c r="CC568">
        <v>0</v>
      </c>
      <c r="CD568">
        <v>1</v>
      </c>
      <c r="CE568">
        <v>50</v>
      </c>
      <c r="CF568" t="s">
        <v>90</v>
      </c>
      <c r="CI568" t="s">
        <v>111</v>
      </c>
      <c r="CJ568" t="s">
        <v>118</v>
      </c>
      <c r="CK568" t="s">
        <v>111</v>
      </c>
      <c r="CL568" t="s">
        <v>119</v>
      </c>
      <c r="CM568" t="s">
        <v>104</v>
      </c>
    </row>
    <row r="569" spans="1:91" x14ac:dyDescent="0.25">
      <c r="A569" t="s">
        <v>89</v>
      </c>
      <c r="B569" t="s">
        <v>90</v>
      </c>
      <c r="C569" t="s">
        <v>1375</v>
      </c>
      <c r="D569" t="s">
        <v>1376</v>
      </c>
      <c r="E569" s="4">
        <v>806134848293</v>
      </c>
      <c r="F569" t="s">
        <v>134</v>
      </c>
      <c r="G569" s="4">
        <v>92</v>
      </c>
      <c r="I569" t="s">
        <v>1045</v>
      </c>
      <c r="J569" t="s">
        <v>1372</v>
      </c>
      <c r="K569" t="s">
        <v>96</v>
      </c>
      <c r="L569" t="s">
        <v>97</v>
      </c>
      <c r="M569" t="s">
        <v>98</v>
      </c>
      <c r="N569" t="s">
        <v>695</v>
      </c>
      <c r="O569" t="s">
        <v>100</v>
      </c>
      <c r="R569">
        <v>0</v>
      </c>
      <c r="S569">
        <v>0</v>
      </c>
      <c r="T569">
        <v>10.75</v>
      </c>
      <c r="U569">
        <v>14.5</v>
      </c>
      <c r="V569">
        <v>68.5</v>
      </c>
      <c r="W569">
        <v>11</v>
      </c>
      <c r="X569">
        <v>0</v>
      </c>
      <c r="Y569">
        <v>6</v>
      </c>
      <c r="Z569">
        <v>1</v>
      </c>
      <c r="AA569">
        <v>60</v>
      </c>
      <c r="AB569" t="s">
        <v>163</v>
      </c>
      <c r="AD569" t="s">
        <v>163</v>
      </c>
      <c r="AE569" t="s">
        <v>163</v>
      </c>
      <c r="AF569" t="s">
        <v>111</v>
      </c>
      <c r="AG569" t="s">
        <v>105</v>
      </c>
      <c r="AH569">
        <v>16</v>
      </c>
      <c r="AI569">
        <v>16</v>
      </c>
      <c r="AJ569">
        <v>14</v>
      </c>
      <c r="AK569">
        <v>7</v>
      </c>
      <c r="AL569">
        <v>0</v>
      </c>
      <c r="AM569">
        <v>0</v>
      </c>
      <c r="AN569">
        <v>0</v>
      </c>
      <c r="AO569">
        <v>0</v>
      </c>
      <c r="AP569" t="s">
        <v>106</v>
      </c>
      <c r="AQ569" t="s">
        <v>107</v>
      </c>
      <c r="AR569" t="s">
        <v>108</v>
      </c>
      <c r="AS569" t="s">
        <v>109</v>
      </c>
      <c r="AT569" t="s">
        <v>110</v>
      </c>
      <c r="AU569" t="s">
        <v>104</v>
      </c>
      <c r="AX569" t="s">
        <v>104</v>
      </c>
      <c r="AY569">
        <v>4.75</v>
      </c>
      <c r="AZ569">
        <v>0.5</v>
      </c>
      <c r="BA569">
        <v>0</v>
      </c>
      <c r="BC569">
        <v>0</v>
      </c>
      <c r="BD569">
        <v>119</v>
      </c>
      <c r="BE569" t="s">
        <v>392</v>
      </c>
      <c r="BI569" t="s">
        <v>112</v>
      </c>
      <c r="BJ569" t="s">
        <v>111</v>
      </c>
      <c r="BK569" t="s">
        <v>696</v>
      </c>
      <c r="BL569" t="str">
        <f>"https://www.hvlgroup.com/Products/Specs/"&amp;"H246701-AGB/WH"</f>
        <v>https://www.hvlgroup.com/Products/Specs/H246701-AGB/WH</v>
      </c>
      <c r="BM569" t="s">
        <v>1377</v>
      </c>
      <c r="BN569" t="str">
        <f>"https://www.hvlgroup.com/Product/"&amp;"H246701-AGB/WH"</f>
        <v>https://www.hvlgroup.com/Product/H246701-AGB/WH</v>
      </c>
      <c r="BO569" t="s">
        <v>104</v>
      </c>
      <c r="BP569" t="s">
        <v>104</v>
      </c>
      <c r="BQ569" t="s">
        <v>633</v>
      </c>
      <c r="BR569" t="s">
        <v>116</v>
      </c>
      <c r="BS569" t="s">
        <v>116</v>
      </c>
      <c r="BT569">
        <v>0</v>
      </c>
      <c r="BV569" s="1">
        <v>43101</v>
      </c>
      <c r="BW569">
        <v>68.5</v>
      </c>
      <c r="BX569">
        <v>14.5</v>
      </c>
      <c r="BY569" t="s">
        <v>104</v>
      </c>
      <c r="BZ569">
        <v>0</v>
      </c>
      <c r="CA569">
        <v>0</v>
      </c>
      <c r="CB569">
        <v>0</v>
      </c>
      <c r="CC569">
        <v>0</v>
      </c>
      <c r="CD569">
        <v>1</v>
      </c>
      <c r="CE569">
        <v>50</v>
      </c>
      <c r="CF569" t="s">
        <v>90</v>
      </c>
      <c r="CG569" s="1">
        <v>43709</v>
      </c>
      <c r="CI569" t="s">
        <v>111</v>
      </c>
      <c r="CJ569" t="s">
        <v>118</v>
      </c>
      <c r="CK569" t="s">
        <v>111</v>
      </c>
      <c r="CL569" t="s">
        <v>119</v>
      </c>
      <c r="CM569" t="s">
        <v>104</v>
      </c>
    </row>
    <row r="570" spans="1:91" x14ac:dyDescent="0.25">
      <c r="A570" t="s">
        <v>89</v>
      </c>
      <c r="B570" t="s">
        <v>90</v>
      </c>
      <c r="C570" t="s">
        <v>1378</v>
      </c>
      <c r="D570" t="s">
        <v>1376</v>
      </c>
      <c r="E570" s="4">
        <v>806134848309</v>
      </c>
      <c r="F570" t="s">
        <v>134</v>
      </c>
      <c r="G570" s="4">
        <v>92</v>
      </c>
      <c r="H570" s="4">
        <v>184</v>
      </c>
      <c r="I570" t="s">
        <v>1045</v>
      </c>
      <c r="J570" t="s">
        <v>1372</v>
      </c>
      <c r="K570" t="s">
        <v>96</v>
      </c>
      <c r="L570" t="s">
        <v>97</v>
      </c>
      <c r="M570" t="s">
        <v>98</v>
      </c>
      <c r="N570" t="s">
        <v>465</v>
      </c>
      <c r="O570" t="s">
        <v>100</v>
      </c>
      <c r="R570">
        <v>0</v>
      </c>
      <c r="S570">
        <v>0</v>
      </c>
      <c r="T570">
        <v>10.75</v>
      </c>
      <c r="U570">
        <v>14.5</v>
      </c>
      <c r="V570">
        <v>68.5</v>
      </c>
      <c r="W570">
        <v>11</v>
      </c>
      <c r="X570">
        <v>0</v>
      </c>
      <c r="Y570">
        <v>6</v>
      </c>
      <c r="Z570">
        <v>1</v>
      </c>
      <c r="AA570">
        <v>60</v>
      </c>
      <c r="AB570" t="s">
        <v>163</v>
      </c>
      <c r="AD570" t="s">
        <v>163</v>
      </c>
      <c r="AE570" t="s">
        <v>163</v>
      </c>
      <c r="AF570" t="s">
        <v>111</v>
      </c>
      <c r="AG570" t="s">
        <v>105</v>
      </c>
      <c r="AH570">
        <v>16</v>
      </c>
      <c r="AI570">
        <v>16</v>
      </c>
      <c r="AJ570">
        <v>14</v>
      </c>
      <c r="AK570">
        <v>7</v>
      </c>
      <c r="AL570">
        <v>0</v>
      </c>
      <c r="AM570">
        <v>0</v>
      </c>
      <c r="AN570">
        <v>0</v>
      </c>
      <c r="AO570">
        <v>0</v>
      </c>
      <c r="AP570" t="s">
        <v>106</v>
      </c>
      <c r="AQ570" t="s">
        <v>107</v>
      </c>
      <c r="AR570" t="s">
        <v>108</v>
      </c>
      <c r="AS570" t="s">
        <v>109</v>
      </c>
      <c r="AT570" t="s">
        <v>110</v>
      </c>
      <c r="AU570" t="s">
        <v>104</v>
      </c>
      <c r="AX570" t="s">
        <v>104</v>
      </c>
      <c r="AY570">
        <v>0</v>
      </c>
      <c r="AZ570">
        <v>0.5</v>
      </c>
      <c r="BA570">
        <v>4.75</v>
      </c>
      <c r="BC570">
        <v>0</v>
      </c>
      <c r="BD570">
        <v>119</v>
      </c>
      <c r="BE570" t="s">
        <v>392</v>
      </c>
      <c r="BI570" t="s">
        <v>112</v>
      </c>
      <c r="BJ570" t="s">
        <v>111</v>
      </c>
      <c r="BK570" t="s">
        <v>466</v>
      </c>
      <c r="BL570" t="str">
        <f>"https://www.hvlgroup.com/Products/Specs/"&amp;"H246701-PN/BK"</f>
        <v>https://www.hvlgroup.com/Products/Specs/H246701-PN/BK</v>
      </c>
      <c r="BM570" t="s">
        <v>1377</v>
      </c>
      <c r="BN570" t="str">
        <f>"https://www.hvlgroup.com/Product/"&amp;"H246701-PN/BK"</f>
        <v>https://www.hvlgroup.com/Product/H246701-PN/BK</v>
      </c>
      <c r="BO570" t="s">
        <v>104</v>
      </c>
      <c r="BP570" t="s">
        <v>104</v>
      </c>
      <c r="BQ570" t="s">
        <v>633</v>
      </c>
      <c r="BR570" t="s">
        <v>116</v>
      </c>
      <c r="BS570" t="s">
        <v>116</v>
      </c>
      <c r="BT570">
        <v>0</v>
      </c>
      <c r="BV570" s="1">
        <v>43101</v>
      </c>
      <c r="BW570">
        <v>68.5</v>
      </c>
      <c r="BX570">
        <v>14.5</v>
      </c>
      <c r="BY570" t="s">
        <v>104</v>
      </c>
      <c r="BZ570">
        <v>0</v>
      </c>
      <c r="CA570">
        <v>0</v>
      </c>
      <c r="CB570">
        <v>0</v>
      </c>
      <c r="CC570">
        <v>0</v>
      </c>
      <c r="CD570">
        <v>1</v>
      </c>
      <c r="CE570">
        <v>50</v>
      </c>
      <c r="CF570" t="s">
        <v>90</v>
      </c>
      <c r="CI570" t="s">
        <v>111</v>
      </c>
      <c r="CJ570" t="s">
        <v>118</v>
      </c>
      <c r="CK570" t="s">
        <v>111</v>
      </c>
      <c r="CL570" t="s">
        <v>119</v>
      </c>
      <c r="CM570" t="s">
        <v>104</v>
      </c>
    </row>
    <row r="571" spans="1:91" x14ac:dyDescent="0.25">
      <c r="A571" t="s">
        <v>89</v>
      </c>
      <c r="B571" t="s">
        <v>90</v>
      </c>
      <c r="C571" t="s">
        <v>1379</v>
      </c>
      <c r="D571" t="s">
        <v>1380</v>
      </c>
      <c r="E571" s="4">
        <v>806134849436</v>
      </c>
      <c r="F571" t="s">
        <v>187</v>
      </c>
      <c r="G571" s="4">
        <v>139</v>
      </c>
      <c r="H571" s="4">
        <v>278</v>
      </c>
      <c r="I571" t="s">
        <v>135</v>
      </c>
      <c r="J571" t="s">
        <v>1381</v>
      </c>
      <c r="K571" t="s">
        <v>96</v>
      </c>
      <c r="L571" t="s">
        <v>97</v>
      </c>
      <c r="M571" t="s">
        <v>98</v>
      </c>
      <c r="N571" t="s">
        <v>99</v>
      </c>
      <c r="O571" t="s">
        <v>100</v>
      </c>
      <c r="P571" t="s">
        <v>1033</v>
      </c>
      <c r="Q571" t="s">
        <v>102</v>
      </c>
      <c r="R571">
        <v>0</v>
      </c>
      <c r="S571">
        <v>9.75</v>
      </c>
      <c r="T571">
        <v>21.75</v>
      </c>
      <c r="U571">
        <v>23.75</v>
      </c>
      <c r="V571">
        <v>141.25</v>
      </c>
      <c r="W571">
        <v>0</v>
      </c>
      <c r="X571">
        <v>0</v>
      </c>
      <c r="Y571">
        <v>5</v>
      </c>
      <c r="Z571">
        <v>1</v>
      </c>
      <c r="AA571">
        <v>4</v>
      </c>
      <c r="AB571" t="s">
        <v>144</v>
      </c>
      <c r="AD571" t="s">
        <v>144</v>
      </c>
      <c r="AE571" t="s">
        <v>144</v>
      </c>
      <c r="AF571" t="s">
        <v>111</v>
      </c>
      <c r="AG571" t="s">
        <v>105</v>
      </c>
      <c r="AH571">
        <v>26</v>
      </c>
      <c r="AI571">
        <v>13</v>
      </c>
      <c r="AJ571">
        <v>10</v>
      </c>
      <c r="AK571">
        <v>7</v>
      </c>
      <c r="AL571">
        <v>0</v>
      </c>
      <c r="AM571">
        <v>0</v>
      </c>
      <c r="AN571">
        <v>0</v>
      </c>
      <c r="AO571">
        <v>0</v>
      </c>
      <c r="AP571" t="s">
        <v>106</v>
      </c>
      <c r="AQ571" t="s">
        <v>107</v>
      </c>
      <c r="AR571" t="s">
        <v>108</v>
      </c>
      <c r="AS571" t="s">
        <v>109</v>
      </c>
      <c r="AT571" t="s">
        <v>110</v>
      </c>
      <c r="AU571" t="s">
        <v>104</v>
      </c>
      <c r="AX571" t="s">
        <v>104</v>
      </c>
      <c r="AY571">
        <v>0</v>
      </c>
      <c r="AZ571">
        <v>0.5</v>
      </c>
      <c r="BA571">
        <v>4.75</v>
      </c>
      <c r="BC571">
        <v>0</v>
      </c>
      <c r="BD571">
        <v>119.5</v>
      </c>
      <c r="BE571" t="s">
        <v>136</v>
      </c>
      <c r="BF571">
        <v>360</v>
      </c>
      <c r="BG571">
        <v>90</v>
      </c>
      <c r="BH571" t="s">
        <v>1280</v>
      </c>
      <c r="BI571" t="s">
        <v>145</v>
      </c>
      <c r="BJ571" t="s">
        <v>111</v>
      </c>
      <c r="BK571" t="s">
        <v>113</v>
      </c>
      <c r="BL571" t="str">
        <f>"https://www.hvlgroup.com/Products/Specs/"&amp;"H248701-AGB"</f>
        <v>https://www.hvlgroup.com/Products/Specs/H248701-AGB</v>
      </c>
      <c r="BM571" t="s">
        <v>1382</v>
      </c>
      <c r="BN571" t="str">
        <f>"https://www.hvlgroup.com/Product/"&amp;"H248701-AGB"</f>
        <v>https://www.hvlgroup.com/Product/H248701-AGB</v>
      </c>
      <c r="BO571" t="s">
        <v>104</v>
      </c>
      <c r="BP571" t="s">
        <v>104</v>
      </c>
      <c r="BQ571" t="s">
        <v>633</v>
      </c>
      <c r="BR571" t="s">
        <v>116</v>
      </c>
      <c r="BS571" t="s">
        <v>1383</v>
      </c>
      <c r="BT571">
        <v>6.75</v>
      </c>
      <c r="BV571" s="1">
        <v>43101</v>
      </c>
      <c r="BW571">
        <v>141.25</v>
      </c>
      <c r="BX571">
        <v>23.75</v>
      </c>
      <c r="BY571" t="s">
        <v>104</v>
      </c>
      <c r="BZ571">
        <v>0</v>
      </c>
      <c r="CA571">
        <v>0</v>
      </c>
      <c r="CB571">
        <v>0</v>
      </c>
      <c r="CC571">
        <v>0</v>
      </c>
      <c r="CD571">
        <v>1</v>
      </c>
      <c r="CE571">
        <v>49</v>
      </c>
      <c r="CF571" t="s">
        <v>90</v>
      </c>
      <c r="CI571" t="s">
        <v>111</v>
      </c>
      <c r="CJ571" t="s">
        <v>118</v>
      </c>
      <c r="CK571" t="s">
        <v>111</v>
      </c>
      <c r="CL571" t="s">
        <v>119</v>
      </c>
      <c r="CM571" t="s">
        <v>104</v>
      </c>
    </row>
    <row r="572" spans="1:91" x14ac:dyDescent="0.25">
      <c r="A572" t="s">
        <v>89</v>
      </c>
      <c r="B572" t="s">
        <v>90</v>
      </c>
      <c r="C572" t="s">
        <v>1384</v>
      </c>
      <c r="D572" t="s">
        <v>1380</v>
      </c>
      <c r="E572" s="4">
        <v>806134849443</v>
      </c>
      <c r="F572" t="s">
        <v>187</v>
      </c>
      <c r="G572" s="4">
        <v>139</v>
      </c>
      <c r="H572" s="4">
        <v>278</v>
      </c>
      <c r="I572" t="s">
        <v>135</v>
      </c>
      <c r="J572" t="s">
        <v>1381</v>
      </c>
      <c r="K572" t="s">
        <v>96</v>
      </c>
      <c r="L572" t="s">
        <v>97</v>
      </c>
      <c r="M572" t="s">
        <v>98</v>
      </c>
      <c r="N572" t="s">
        <v>124</v>
      </c>
      <c r="O572" t="s">
        <v>100</v>
      </c>
      <c r="P572" t="s">
        <v>1033</v>
      </c>
      <c r="Q572" t="s">
        <v>102</v>
      </c>
      <c r="R572">
        <v>0</v>
      </c>
      <c r="S572">
        <v>9.75</v>
      </c>
      <c r="T572">
        <v>21.75</v>
      </c>
      <c r="U572">
        <v>23.75</v>
      </c>
      <c r="V572">
        <v>141.25</v>
      </c>
      <c r="W572">
        <v>0</v>
      </c>
      <c r="X572">
        <v>0</v>
      </c>
      <c r="Y572">
        <v>5</v>
      </c>
      <c r="Z572">
        <v>1</v>
      </c>
      <c r="AA572">
        <v>4</v>
      </c>
      <c r="AB572" t="s">
        <v>144</v>
      </c>
      <c r="AD572" t="s">
        <v>144</v>
      </c>
      <c r="AE572" t="s">
        <v>144</v>
      </c>
      <c r="AF572" t="s">
        <v>111</v>
      </c>
      <c r="AG572" t="s">
        <v>105</v>
      </c>
      <c r="AH572">
        <v>26</v>
      </c>
      <c r="AI572">
        <v>13</v>
      </c>
      <c r="AJ572">
        <v>10</v>
      </c>
      <c r="AK572">
        <v>7</v>
      </c>
      <c r="AL572">
        <v>0</v>
      </c>
      <c r="AM572">
        <v>0</v>
      </c>
      <c r="AN572">
        <v>0</v>
      </c>
      <c r="AO572">
        <v>0</v>
      </c>
      <c r="AP572" t="s">
        <v>106</v>
      </c>
      <c r="AQ572" t="s">
        <v>107</v>
      </c>
      <c r="AR572" t="s">
        <v>108</v>
      </c>
      <c r="AS572" t="s">
        <v>109</v>
      </c>
      <c r="AT572" t="s">
        <v>110</v>
      </c>
      <c r="AU572" t="s">
        <v>104</v>
      </c>
      <c r="AX572" t="s">
        <v>104</v>
      </c>
      <c r="AY572">
        <v>0</v>
      </c>
      <c r="AZ572">
        <v>0.5</v>
      </c>
      <c r="BA572">
        <v>4.75</v>
      </c>
      <c r="BC572">
        <v>0</v>
      </c>
      <c r="BD572">
        <v>119.5</v>
      </c>
      <c r="BE572" t="s">
        <v>136</v>
      </c>
      <c r="BF572">
        <v>360</v>
      </c>
      <c r="BG572">
        <v>90</v>
      </c>
      <c r="BH572" t="s">
        <v>1280</v>
      </c>
      <c r="BI572" t="s">
        <v>145</v>
      </c>
      <c r="BJ572" t="s">
        <v>111</v>
      </c>
      <c r="BK572" t="s">
        <v>125</v>
      </c>
      <c r="BL572" t="str">
        <f>"https://www.hvlgroup.com/Products/Specs/"&amp;"H248701-PN"</f>
        <v>https://www.hvlgroup.com/Products/Specs/H248701-PN</v>
      </c>
      <c r="BM572" t="s">
        <v>1382</v>
      </c>
      <c r="BN572" t="str">
        <f>"https://www.hvlgroup.com/Product/"&amp;"H248701-PN"</f>
        <v>https://www.hvlgroup.com/Product/H248701-PN</v>
      </c>
      <c r="BO572" t="s">
        <v>104</v>
      </c>
      <c r="BP572" t="s">
        <v>104</v>
      </c>
      <c r="BQ572" t="s">
        <v>633</v>
      </c>
      <c r="BR572" t="s">
        <v>116</v>
      </c>
      <c r="BS572" t="s">
        <v>1383</v>
      </c>
      <c r="BT572">
        <v>6.75</v>
      </c>
      <c r="BV572" s="1">
        <v>43101</v>
      </c>
      <c r="BW572">
        <v>141.25</v>
      </c>
      <c r="BX572">
        <v>23.75</v>
      </c>
      <c r="BY572" t="s">
        <v>104</v>
      </c>
      <c r="BZ572">
        <v>0</v>
      </c>
      <c r="CA572">
        <v>0</v>
      </c>
      <c r="CB572">
        <v>0</v>
      </c>
      <c r="CC572">
        <v>0</v>
      </c>
      <c r="CD572">
        <v>1</v>
      </c>
      <c r="CE572">
        <v>49</v>
      </c>
      <c r="CF572" t="s">
        <v>90</v>
      </c>
      <c r="CI572" t="s">
        <v>111</v>
      </c>
      <c r="CJ572" t="s">
        <v>118</v>
      </c>
      <c r="CK572" t="s">
        <v>111</v>
      </c>
      <c r="CL572" t="s">
        <v>119</v>
      </c>
      <c r="CM572" t="s">
        <v>104</v>
      </c>
    </row>
    <row r="573" spans="1:91" x14ac:dyDescent="0.25">
      <c r="A573" t="s">
        <v>89</v>
      </c>
      <c r="B573" t="s">
        <v>90</v>
      </c>
      <c r="C573" t="s">
        <v>1385</v>
      </c>
      <c r="D573" t="s">
        <v>1386</v>
      </c>
      <c r="E573" s="4">
        <v>806134848330</v>
      </c>
      <c r="F573" t="s">
        <v>187</v>
      </c>
      <c r="G573" s="4">
        <v>174</v>
      </c>
      <c r="H573" s="4">
        <v>348</v>
      </c>
      <c r="I573" t="s">
        <v>135</v>
      </c>
      <c r="J573" t="s">
        <v>1387</v>
      </c>
      <c r="K573" t="s">
        <v>96</v>
      </c>
      <c r="L573" t="s">
        <v>97</v>
      </c>
      <c r="M573" t="s">
        <v>98</v>
      </c>
      <c r="N573" t="s">
        <v>1129</v>
      </c>
      <c r="O573" t="s">
        <v>100</v>
      </c>
      <c r="P573" t="s">
        <v>1130</v>
      </c>
      <c r="Q573" t="s">
        <v>704</v>
      </c>
      <c r="R573">
        <v>0</v>
      </c>
      <c r="S573">
        <v>0</v>
      </c>
      <c r="T573">
        <v>15.25</v>
      </c>
      <c r="U573">
        <v>16.75</v>
      </c>
      <c r="V573">
        <v>155.75</v>
      </c>
      <c r="W573">
        <v>18</v>
      </c>
      <c r="X573">
        <v>0</v>
      </c>
      <c r="Y573">
        <v>9</v>
      </c>
      <c r="Z573">
        <v>1</v>
      </c>
      <c r="AA573">
        <v>75</v>
      </c>
      <c r="AB573" t="s">
        <v>103</v>
      </c>
      <c r="AD573" t="s">
        <v>103</v>
      </c>
      <c r="AE573" t="s">
        <v>103</v>
      </c>
      <c r="AF573" t="s">
        <v>104</v>
      </c>
      <c r="AG573" t="s">
        <v>105</v>
      </c>
      <c r="AH573">
        <v>23</v>
      </c>
      <c r="AI573">
        <v>23</v>
      </c>
      <c r="AJ573">
        <v>18</v>
      </c>
      <c r="AK573">
        <v>10</v>
      </c>
      <c r="AL573">
        <v>0</v>
      </c>
      <c r="AM573">
        <v>0</v>
      </c>
      <c r="AN573">
        <v>0</v>
      </c>
      <c r="AO573">
        <v>0</v>
      </c>
      <c r="AP573" t="s">
        <v>106</v>
      </c>
      <c r="AQ573" t="s">
        <v>107</v>
      </c>
      <c r="AR573" t="s">
        <v>108</v>
      </c>
      <c r="AS573" t="s">
        <v>109</v>
      </c>
      <c r="AT573" t="s">
        <v>110</v>
      </c>
      <c r="AU573" t="s">
        <v>104</v>
      </c>
      <c r="AX573" t="s">
        <v>104</v>
      </c>
      <c r="AY573">
        <v>0</v>
      </c>
      <c r="AZ573">
        <v>0.5</v>
      </c>
      <c r="BA573">
        <v>4.75</v>
      </c>
      <c r="BC573">
        <v>0</v>
      </c>
      <c r="BD573">
        <v>146</v>
      </c>
      <c r="BE573" t="s">
        <v>136</v>
      </c>
      <c r="BI573" t="s">
        <v>112</v>
      </c>
      <c r="BJ573" t="s">
        <v>111</v>
      </c>
      <c r="BK573" t="s">
        <v>1132</v>
      </c>
      <c r="BL573" t="str">
        <f>"https://www.hvlgroup.com/Products/Specs/"&amp;"H251701L-AGB/CR"</f>
        <v>https://www.hvlgroup.com/Products/Specs/H251701L-AGB/CR</v>
      </c>
      <c r="BM573" t="s">
        <v>1388</v>
      </c>
      <c r="BN573" t="str">
        <f>"https://www.hvlgroup.com/Product/"&amp;"H251701L-AGB/CR"</f>
        <v>https://www.hvlgroup.com/Product/H251701L-AGB/CR</v>
      </c>
      <c r="BO573" t="s">
        <v>104</v>
      </c>
      <c r="BP573" t="s">
        <v>104</v>
      </c>
      <c r="BQ573" t="s">
        <v>176</v>
      </c>
      <c r="BR573" t="s">
        <v>116</v>
      </c>
      <c r="BS573" t="s">
        <v>1389</v>
      </c>
      <c r="BT573">
        <v>6.75</v>
      </c>
      <c r="BV573" s="1">
        <v>43101</v>
      </c>
      <c r="BW573">
        <v>155.75</v>
      </c>
      <c r="BX573">
        <v>16.75</v>
      </c>
      <c r="BY573" t="s">
        <v>104</v>
      </c>
      <c r="BZ573">
        <v>0</v>
      </c>
      <c r="CA573">
        <v>0</v>
      </c>
      <c r="CB573">
        <v>0</v>
      </c>
      <c r="CC573">
        <v>0</v>
      </c>
      <c r="CD573">
        <v>1</v>
      </c>
      <c r="CE573">
        <v>40</v>
      </c>
      <c r="CF573" t="s">
        <v>90</v>
      </c>
      <c r="CI573" t="s">
        <v>111</v>
      </c>
      <c r="CJ573" t="s">
        <v>118</v>
      </c>
      <c r="CK573" t="s">
        <v>111</v>
      </c>
      <c r="CL573" t="s">
        <v>119</v>
      </c>
      <c r="CM573" t="s">
        <v>104</v>
      </c>
    </row>
    <row r="574" spans="1:91" x14ac:dyDescent="0.25">
      <c r="A574" t="s">
        <v>89</v>
      </c>
      <c r="B574" t="s">
        <v>90</v>
      </c>
      <c r="C574" t="s">
        <v>1390</v>
      </c>
      <c r="D574" t="s">
        <v>1386</v>
      </c>
      <c r="E574" s="4">
        <v>806134848347</v>
      </c>
      <c r="F574" t="s">
        <v>187</v>
      </c>
      <c r="G574" s="4">
        <v>174</v>
      </c>
      <c r="H574" s="4">
        <v>348</v>
      </c>
      <c r="I574" t="s">
        <v>1045</v>
      </c>
      <c r="J574" t="s">
        <v>1387</v>
      </c>
      <c r="K574" t="s">
        <v>96</v>
      </c>
      <c r="L574" t="s">
        <v>97</v>
      </c>
      <c r="M574" t="s">
        <v>98</v>
      </c>
      <c r="N574" t="s">
        <v>1136</v>
      </c>
      <c r="O574" t="s">
        <v>100</v>
      </c>
      <c r="P574" t="s">
        <v>1137</v>
      </c>
      <c r="Q574" t="s">
        <v>704</v>
      </c>
      <c r="R574">
        <v>0</v>
      </c>
      <c r="S574">
        <v>0</v>
      </c>
      <c r="T574">
        <v>15.25</v>
      </c>
      <c r="U574">
        <v>16.75</v>
      </c>
      <c r="V574">
        <v>155.75</v>
      </c>
      <c r="W574">
        <v>18</v>
      </c>
      <c r="X574">
        <v>0</v>
      </c>
      <c r="Y574">
        <v>9</v>
      </c>
      <c r="Z574">
        <v>1</v>
      </c>
      <c r="AA574">
        <v>75</v>
      </c>
      <c r="AB574" t="s">
        <v>103</v>
      </c>
      <c r="AD574" t="s">
        <v>103</v>
      </c>
      <c r="AE574" t="s">
        <v>103</v>
      </c>
      <c r="AF574" t="s">
        <v>104</v>
      </c>
      <c r="AG574" t="s">
        <v>105</v>
      </c>
      <c r="AH574">
        <v>23</v>
      </c>
      <c r="AI574">
        <v>23</v>
      </c>
      <c r="AJ574">
        <v>18</v>
      </c>
      <c r="AK574">
        <v>10</v>
      </c>
      <c r="AL574">
        <v>0</v>
      </c>
      <c r="AM574">
        <v>0</v>
      </c>
      <c r="AN574">
        <v>0</v>
      </c>
      <c r="AO574">
        <v>0</v>
      </c>
      <c r="AP574" t="s">
        <v>106</v>
      </c>
      <c r="AQ574" t="s">
        <v>107</v>
      </c>
      <c r="AR574" t="s">
        <v>108</v>
      </c>
      <c r="AS574" t="s">
        <v>109</v>
      </c>
      <c r="AT574" t="s">
        <v>110</v>
      </c>
      <c r="AU574" t="s">
        <v>104</v>
      </c>
      <c r="AX574" t="s">
        <v>104</v>
      </c>
      <c r="AY574">
        <v>0</v>
      </c>
      <c r="AZ574">
        <v>0.5</v>
      </c>
      <c r="BA574">
        <v>4.75</v>
      </c>
      <c r="BC574">
        <v>0</v>
      </c>
      <c r="BD574">
        <v>146</v>
      </c>
      <c r="BE574" t="s">
        <v>136</v>
      </c>
      <c r="BI574" t="s">
        <v>112</v>
      </c>
      <c r="BJ574" t="s">
        <v>111</v>
      </c>
      <c r="BK574" t="s">
        <v>1138</v>
      </c>
      <c r="BL574" t="str">
        <f>"https://www.hvlgroup.com/Products/Specs/"&amp;"H251701L-AGB/PK"</f>
        <v>https://www.hvlgroup.com/Products/Specs/H251701L-AGB/PK</v>
      </c>
      <c r="BM574" t="s">
        <v>1388</v>
      </c>
      <c r="BN574" t="str">
        <f>"https://www.hvlgroup.com/Product/"&amp;"H251701L-AGB/PK"</f>
        <v>https://www.hvlgroup.com/Product/H251701L-AGB/PK</v>
      </c>
      <c r="BO574" t="s">
        <v>104</v>
      </c>
      <c r="BP574" t="s">
        <v>104</v>
      </c>
      <c r="BQ574" t="s">
        <v>176</v>
      </c>
      <c r="BR574" t="s">
        <v>116</v>
      </c>
      <c r="BS574" t="s">
        <v>1389</v>
      </c>
      <c r="BT574">
        <v>6.75</v>
      </c>
      <c r="BV574" s="1">
        <v>43101</v>
      </c>
      <c r="BW574">
        <v>155.75</v>
      </c>
      <c r="BX574">
        <v>16.75</v>
      </c>
      <c r="BY574" t="s">
        <v>104</v>
      </c>
      <c r="BZ574">
        <v>0</v>
      </c>
      <c r="CA574">
        <v>0</v>
      </c>
      <c r="CB574">
        <v>0</v>
      </c>
      <c r="CC574">
        <v>0</v>
      </c>
      <c r="CD574">
        <v>1</v>
      </c>
      <c r="CE574">
        <v>40</v>
      </c>
      <c r="CF574" t="s">
        <v>90</v>
      </c>
      <c r="CI574" t="s">
        <v>111</v>
      </c>
      <c r="CJ574" t="s">
        <v>118</v>
      </c>
      <c r="CK574" t="s">
        <v>111</v>
      </c>
      <c r="CL574" t="s">
        <v>119</v>
      </c>
      <c r="CM574" t="s">
        <v>104</v>
      </c>
    </row>
    <row r="575" spans="1:91" x14ac:dyDescent="0.25">
      <c r="A575" t="s">
        <v>89</v>
      </c>
      <c r="B575" t="s">
        <v>90</v>
      </c>
      <c r="C575" t="s">
        <v>1391</v>
      </c>
      <c r="D575" t="s">
        <v>1386</v>
      </c>
      <c r="E575" s="4">
        <v>806134848354</v>
      </c>
      <c r="F575" t="s">
        <v>187</v>
      </c>
      <c r="G575" s="4">
        <v>174</v>
      </c>
      <c r="H575" s="4">
        <v>348</v>
      </c>
      <c r="I575" t="s">
        <v>1045</v>
      </c>
      <c r="J575" t="s">
        <v>1387</v>
      </c>
      <c r="K575" t="s">
        <v>96</v>
      </c>
      <c r="L575" t="s">
        <v>97</v>
      </c>
      <c r="M575" t="s">
        <v>98</v>
      </c>
      <c r="N575" t="s">
        <v>1140</v>
      </c>
      <c r="O575" t="s">
        <v>100</v>
      </c>
      <c r="P575" t="s">
        <v>1141</v>
      </c>
      <c r="Q575" t="s">
        <v>704</v>
      </c>
      <c r="R575">
        <v>0</v>
      </c>
      <c r="S575">
        <v>0</v>
      </c>
      <c r="T575">
        <v>15.25</v>
      </c>
      <c r="U575">
        <v>16.75</v>
      </c>
      <c r="V575">
        <v>155.75</v>
      </c>
      <c r="W575">
        <v>18</v>
      </c>
      <c r="X575">
        <v>0</v>
      </c>
      <c r="Y575">
        <v>9</v>
      </c>
      <c r="Z575">
        <v>1</v>
      </c>
      <c r="AA575">
        <v>75</v>
      </c>
      <c r="AB575" t="s">
        <v>103</v>
      </c>
      <c r="AD575" t="s">
        <v>103</v>
      </c>
      <c r="AE575" t="s">
        <v>103</v>
      </c>
      <c r="AF575" t="s">
        <v>104</v>
      </c>
      <c r="AG575" t="s">
        <v>105</v>
      </c>
      <c r="AH575">
        <v>23</v>
      </c>
      <c r="AI575">
        <v>23</v>
      </c>
      <c r="AJ575">
        <v>18</v>
      </c>
      <c r="AK575">
        <v>10</v>
      </c>
      <c r="AL575">
        <v>0</v>
      </c>
      <c r="AM575">
        <v>0</v>
      </c>
      <c r="AN575">
        <v>0</v>
      </c>
      <c r="AO575">
        <v>0</v>
      </c>
      <c r="AP575" t="s">
        <v>106</v>
      </c>
      <c r="AQ575" t="s">
        <v>107</v>
      </c>
      <c r="AR575" t="s">
        <v>108</v>
      </c>
      <c r="AS575" t="s">
        <v>109</v>
      </c>
      <c r="AT575" t="s">
        <v>110</v>
      </c>
      <c r="AU575" t="s">
        <v>104</v>
      </c>
      <c r="AX575" t="s">
        <v>104</v>
      </c>
      <c r="AY575">
        <v>0</v>
      </c>
      <c r="AZ575">
        <v>0.5</v>
      </c>
      <c r="BA575">
        <v>4.75</v>
      </c>
      <c r="BC575">
        <v>0</v>
      </c>
      <c r="BD575">
        <v>146</v>
      </c>
      <c r="BE575" t="s">
        <v>136</v>
      </c>
      <c r="BI575" t="s">
        <v>112</v>
      </c>
      <c r="BJ575" t="s">
        <v>111</v>
      </c>
      <c r="BK575" t="s">
        <v>1142</v>
      </c>
      <c r="BL575" t="str">
        <f>"https://www.hvlgroup.com/Products/Specs/"&amp;"H251701L-PN/MNT"</f>
        <v>https://www.hvlgroup.com/Products/Specs/H251701L-PN/MNT</v>
      </c>
      <c r="BM575" t="s">
        <v>1388</v>
      </c>
      <c r="BN575" t="str">
        <f>"https://www.hvlgroup.com/Product/"&amp;"H251701L-PN/MNT"</f>
        <v>https://www.hvlgroup.com/Product/H251701L-PN/MNT</v>
      </c>
      <c r="BO575" t="s">
        <v>104</v>
      </c>
      <c r="BP575" t="s">
        <v>104</v>
      </c>
      <c r="BQ575" t="s">
        <v>176</v>
      </c>
      <c r="BR575" t="s">
        <v>116</v>
      </c>
      <c r="BS575" t="s">
        <v>1389</v>
      </c>
      <c r="BT575">
        <v>6.75</v>
      </c>
      <c r="BV575" s="1">
        <v>43101</v>
      </c>
      <c r="BW575">
        <v>155.75</v>
      </c>
      <c r="BX575">
        <v>16.75</v>
      </c>
      <c r="BY575" t="s">
        <v>104</v>
      </c>
      <c r="BZ575">
        <v>0</v>
      </c>
      <c r="CA575">
        <v>0</v>
      </c>
      <c r="CB575">
        <v>0</v>
      </c>
      <c r="CC575">
        <v>0</v>
      </c>
      <c r="CD575">
        <v>1</v>
      </c>
      <c r="CE575">
        <v>40</v>
      </c>
      <c r="CF575" t="s">
        <v>90</v>
      </c>
      <c r="CI575" t="s">
        <v>111</v>
      </c>
      <c r="CJ575" t="s">
        <v>118</v>
      </c>
      <c r="CK575" t="s">
        <v>111</v>
      </c>
      <c r="CL575" t="s">
        <v>119</v>
      </c>
      <c r="CM575" t="s">
        <v>104</v>
      </c>
    </row>
    <row r="576" spans="1:91" x14ac:dyDescent="0.25">
      <c r="A576" t="s">
        <v>89</v>
      </c>
      <c r="B576" t="s">
        <v>90</v>
      </c>
      <c r="C576" t="s">
        <v>1392</v>
      </c>
      <c r="D576" t="s">
        <v>1386</v>
      </c>
      <c r="E576" s="4">
        <v>806134849153</v>
      </c>
      <c r="F576" t="s">
        <v>187</v>
      </c>
      <c r="G576" s="4">
        <v>174</v>
      </c>
      <c r="H576" s="4">
        <v>348</v>
      </c>
      <c r="I576" t="s">
        <v>1045</v>
      </c>
      <c r="J576" t="s">
        <v>1387</v>
      </c>
      <c r="K576" t="s">
        <v>96</v>
      </c>
      <c r="L576" t="s">
        <v>97</v>
      </c>
      <c r="M576" t="s">
        <v>98</v>
      </c>
      <c r="N576" t="s">
        <v>1144</v>
      </c>
      <c r="O576" t="s">
        <v>100</v>
      </c>
      <c r="P576" t="s">
        <v>1145</v>
      </c>
      <c r="Q576" t="s">
        <v>704</v>
      </c>
      <c r="R576">
        <v>0</v>
      </c>
      <c r="S576">
        <v>0</v>
      </c>
      <c r="T576">
        <v>15.25</v>
      </c>
      <c r="U576">
        <v>16.75</v>
      </c>
      <c r="V576">
        <v>155.75</v>
      </c>
      <c r="W576">
        <v>18</v>
      </c>
      <c r="X576">
        <v>0</v>
      </c>
      <c r="Y576">
        <v>9</v>
      </c>
      <c r="Z576">
        <v>1</v>
      </c>
      <c r="AA576">
        <v>75</v>
      </c>
      <c r="AB576" t="s">
        <v>103</v>
      </c>
      <c r="AD576" t="s">
        <v>103</v>
      </c>
      <c r="AE576" t="s">
        <v>103</v>
      </c>
      <c r="AF576" t="s">
        <v>104</v>
      </c>
      <c r="AG576" t="s">
        <v>105</v>
      </c>
      <c r="AH576">
        <v>23</v>
      </c>
      <c r="AI576">
        <v>23</v>
      </c>
      <c r="AJ576">
        <v>18</v>
      </c>
      <c r="AK576">
        <v>10</v>
      </c>
      <c r="AL576">
        <v>0</v>
      </c>
      <c r="AM576">
        <v>0</v>
      </c>
      <c r="AN576">
        <v>0</v>
      </c>
      <c r="AO576">
        <v>0</v>
      </c>
      <c r="AP576" t="s">
        <v>106</v>
      </c>
      <c r="AQ576" t="s">
        <v>107</v>
      </c>
      <c r="AR576" t="s">
        <v>108</v>
      </c>
      <c r="AS576" t="s">
        <v>109</v>
      </c>
      <c r="AT576" t="s">
        <v>110</v>
      </c>
      <c r="AU576" t="s">
        <v>104</v>
      </c>
      <c r="AX576" t="s">
        <v>104</v>
      </c>
      <c r="AY576">
        <v>0</v>
      </c>
      <c r="AZ576">
        <v>0.5</v>
      </c>
      <c r="BA576">
        <v>4.75</v>
      </c>
      <c r="BC576">
        <v>0</v>
      </c>
      <c r="BD576">
        <v>146</v>
      </c>
      <c r="BE576" t="s">
        <v>136</v>
      </c>
      <c r="BI576" t="s">
        <v>112</v>
      </c>
      <c r="BJ576" t="s">
        <v>111</v>
      </c>
      <c r="BK576" t="s">
        <v>1146</v>
      </c>
      <c r="BL576" t="str">
        <f>"https://www.hvlgroup.com/Products/Specs/"&amp;"H251701L-PN/NVY"</f>
        <v>https://www.hvlgroup.com/Products/Specs/H251701L-PN/NVY</v>
      </c>
      <c r="BM576" t="s">
        <v>1388</v>
      </c>
      <c r="BN576" t="str">
        <f>"https://www.hvlgroup.com/Product/"&amp;"H251701L-PN/NVY"</f>
        <v>https://www.hvlgroup.com/Product/H251701L-PN/NVY</v>
      </c>
      <c r="BO576" t="s">
        <v>104</v>
      </c>
      <c r="BP576" t="s">
        <v>104</v>
      </c>
      <c r="BQ576" t="s">
        <v>176</v>
      </c>
      <c r="BR576" t="s">
        <v>116</v>
      </c>
      <c r="BS576" t="s">
        <v>1389</v>
      </c>
      <c r="BT576">
        <v>6.75</v>
      </c>
      <c r="BV576" s="1">
        <v>43101</v>
      </c>
      <c r="BW576">
        <v>155.75</v>
      </c>
      <c r="BX576">
        <v>16.75</v>
      </c>
      <c r="BY576" t="s">
        <v>104</v>
      </c>
      <c r="BZ576">
        <v>0</v>
      </c>
      <c r="CA576">
        <v>0</v>
      </c>
      <c r="CB576">
        <v>0</v>
      </c>
      <c r="CC576">
        <v>0</v>
      </c>
      <c r="CD576">
        <v>1</v>
      </c>
      <c r="CE576">
        <v>40</v>
      </c>
      <c r="CF576" t="s">
        <v>90</v>
      </c>
      <c r="CI576" t="s">
        <v>111</v>
      </c>
      <c r="CJ576" t="s">
        <v>118</v>
      </c>
      <c r="CK576" t="s">
        <v>111</v>
      </c>
      <c r="CL576" t="s">
        <v>119</v>
      </c>
      <c r="CM576" t="s">
        <v>104</v>
      </c>
    </row>
    <row r="577" spans="1:91" x14ac:dyDescent="0.25">
      <c r="A577" t="s">
        <v>89</v>
      </c>
      <c r="B577" t="s">
        <v>90</v>
      </c>
      <c r="C577" t="s">
        <v>1393</v>
      </c>
      <c r="D577" t="s">
        <v>1394</v>
      </c>
      <c r="E577" s="4">
        <v>806134848378</v>
      </c>
      <c r="F577" t="s">
        <v>192</v>
      </c>
      <c r="G577" s="4">
        <v>146</v>
      </c>
      <c r="H577" s="4">
        <v>292</v>
      </c>
      <c r="I577" t="s">
        <v>1045</v>
      </c>
      <c r="J577" t="s">
        <v>1387</v>
      </c>
      <c r="K577" t="s">
        <v>96</v>
      </c>
      <c r="L577" t="s">
        <v>97</v>
      </c>
      <c r="M577" t="s">
        <v>98</v>
      </c>
      <c r="N577" t="s">
        <v>1129</v>
      </c>
      <c r="O577" t="s">
        <v>100</v>
      </c>
      <c r="P577" t="s">
        <v>1130</v>
      </c>
      <c r="Q577" t="s">
        <v>704</v>
      </c>
      <c r="R577">
        <v>0</v>
      </c>
      <c r="S577">
        <v>0</v>
      </c>
      <c r="T577">
        <v>13.25</v>
      </c>
      <c r="U577">
        <v>14.75</v>
      </c>
      <c r="V577">
        <v>153.75</v>
      </c>
      <c r="W577">
        <v>14</v>
      </c>
      <c r="X577">
        <v>0</v>
      </c>
      <c r="Y577">
        <v>6</v>
      </c>
      <c r="Z577">
        <v>1</v>
      </c>
      <c r="AA577">
        <v>60</v>
      </c>
      <c r="AB577" t="s">
        <v>103</v>
      </c>
      <c r="AD577" t="s">
        <v>103</v>
      </c>
      <c r="AE577" t="s">
        <v>103</v>
      </c>
      <c r="AF577" t="s">
        <v>104</v>
      </c>
      <c r="AG577" t="s">
        <v>105</v>
      </c>
      <c r="AH577">
        <v>18</v>
      </c>
      <c r="AI577">
        <v>18</v>
      </c>
      <c r="AJ577">
        <v>16</v>
      </c>
      <c r="AK577">
        <v>8</v>
      </c>
      <c r="AL577">
        <v>0</v>
      </c>
      <c r="AM577">
        <v>0</v>
      </c>
      <c r="AN577">
        <v>0</v>
      </c>
      <c r="AO577">
        <v>0</v>
      </c>
      <c r="AP577" t="s">
        <v>106</v>
      </c>
      <c r="AQ577" t="s">
        <v>107</v>
      </c>
      <c r="AR577" t="s">
        <v>108</v>
      </c>
      <c r="AS577" t="s">
        <v>109</v>
      </c>
      <c r="AT577" t="s">
        <v>110</v>
      </c>
      <c r="AU577" t="s">
        <v>104</v>
      </c>
      <c r="AX577" t="s">
        <v>104</v>
      </c>
      <c r="AY577">
        <v>0</v>
      </c>
      <c r="AZ577">
        <v>0.5</v>
      </c>
      <c r="BA577">
        <v>4.75</v>
      </c>
      <c r="BC577">
        <v>0</v>
      </c>
      <c r="BD577">
        <v>146</v>
      </c>
      <c r="BE577" t="s">
        <v>136</v>
      </c>
      <c r="BI577" t="s">
        <v>112</v>
      </c>
      <c r="BJ577" t="s">
        <v>111</v>
      </c>
      <c r="BK577" t="s">
        <v>1132</v>
      </c>
      <c r="BL577" t="str">
        <f>"https://www.hvlgroup.com/Products/Specs/"&amp;"H251701S-AGB/CR"</f>
        <v>https://www.hvlgroup.com/Products/Specs/H251701S-AGB/CR</v>
      </c>
      <c r="BM577" t="s">
        <v>1388</v>
      </c>
      <c r="BN577" t="str">
        <f>"https://www.hvlgroup.com/Product/"&amp;"H251701S-AGB/CR"</f>
        <v>https://www.hvlgroup.com/Product/H251701S-AGB/CR</v>
      </c>
      <c r="BO577" t="s">
        <v>104</v>
      </c>
      <c r="BP577" t="s">
        <v>104</v>
      </c>
      <c r="BQ577" t="s">
        <v>176</v>
      </c>
      <c r="BR577" t="s">
        <v>116</v>
      </c>
      <c r="BS577" t="s">
        <v>1395</v>
      </c>
      <c r="BT577">
        <v>5.25</v>
      </c>
      <c r="BV577" s="1">
        <v>43101</v>
      </c>
      <c r="BW577">
        <v>153.75</v>
      </c>
      <c r="BX577">
        <v>14.75</v>
      </c>
      <c r="BY577" t="s">
        <v>104</v>
      </c>
      <c r="BZ577">
        <v>0</v>
      </c>
      <c r="CA577">
        <v>0</v>
      </c>
      <c r="CB577">
        <v>0</v>
      </c>
      <c r="CC577">
        <v>0</v>
      </c>
      <c r="CD577">
        <v>1</v>
      </c>
      <c r="CE577">
        <v>40</v>
      </c>
      <c r="CF577" t="s">
        <v>90</v>
      </c>
      <c r="CI577" t="s">
        <v>111</v>
      </c>
      <c r="CJ577" t="s">
        <v>118</v>
      </c>
      <c r="CK577" t="s">
        <v>111</v>
      </c>
      <c r="CL577" t="s">
        <v>119</v>
      </c>
      <c r="CM577" t="s">
        <v>104</v>
      </c>
    </row>
    <row r="578" spans="1:91" x14ac:dyDescent="0.25">
      <c r="A578" t="s">
        <v>89</v>
      </c>
      <c r="B578" t="s">
        <v>90</v>
      </c>
      <c r="C578" t="s">
        <v>1396</v>
      </c>
      <c r="D578" t="s">
        <v>1394</v>
      </c>
      <c r="E578" s="4">
        <v>806134848385</v>
      </c>
      <c r="F578" t="s">
        <v>192</v>
      </c>
      <c r="G578" s="4">
        <v>146</v>
      </c>
      <c r="H578" s="4">
        <v>292</v>
      </c>
      <c r="I578" t="s">
        <v>1045</v>
      </c>
      <c r="J578" t="s">
        <v>1387</v>
      </c>
      <c r="K578" t="s">
        <v>96</v>
      </c>
      <c r="L578" t="s">
        <v>97</v>
      </c>
      <c r="M578" t="s">
        <v>98</v>
      </c>
      <c r="N578" t="s">
        <v>1136</v>
      </c>
      <c r="O578" t="s">
        <v>100</v>
      </c>
      <c r="P578" t="s">
        <v>1137</v>
      </c>
      <c r="Q578" t="s">
        <v>704</v>
      </c>
      <c r="R578">
        <v>0</v>
      </c>
      <c r="S578">
        <v>0</v>
      </c>
      <c r="T578">
        <v>13.25</v>
      </c>
      <c r="U578">
        <v>14.75</v>
      </c>
      <c r="V578">
        <v>153.75</v>
      </c>
      <c r="W578">
        <v>14</v>
      </c>
      <c r="X578">
        <v>0</v>
      </c>
      <c r="Y578">
        <v>6</v>
      </c>
      <c r="Z578">
        <v>1</v>
      </c>
      <c r="AA578">
        <v>60</v>
      </c>
      <c r="AB578" t="s">
        <v>103</v>
      </c>
      <c r="AD578" t="s">
        <v>103</v>
      </c>
      <c r="AE578" t="s">
        <v>103</v>
      </c>
      <c r="AF578" t="s">
        <v>104</v>
      </c>
      <c r="AG578" t="s">
        <v>105</v>
      </c>
      <c r="AH578">
        <v>18</v>
      </c>
      <c r="AI578">
        <v>18</v>
      </c>
      <c r="AJ578">
        <v>16</v>
      </c>
      <c r="AK578">
        <v>8</v>
      </c>
      <c r="AL578">
        <v>0</v>
      </c>
      <c r="AM578">
        <v>0</v>
      </c>
      <c r="AN578">
        <v>0</v>
      </c>
      <c r="AO578">
        <v>0</v>
      </c>
      <c r="AP578" t="s">
        <v>106</v>
      </c>
      <c r="AQ578" t="s">
        <v>107</v>
      </c>
      <c r="AR578" t="s">
        <v>108</v>
      </c>
      <c r="AS578" t="s">
        <v>109</v>
      </c>
      <c r="AT578" t="s">
        <v>110</v>
      </c>
      <c r="AU578" t="s">
        <v>104</v>
      </c>
      <c r="AX578" t="s">
        <v>104</v>
      </c>
      <c r="AY578">
        <v>0</v>
      </c>
      <c r="AZ578">
        <v>0.5</v>
      </c>
      <c r="BA578">
        <v>4.75</v>
      </c>
      <c r="BC578">
        <v>0</v>
      </c>
      <c r="BD578">
        <v>146</v>
      </c>
      <c r="BE578" t="s">
        <v>136</v>
      </c>
      <c r="BI578" t="s">
        <v>112</v>
      </c>
      <c r="BJ578" t="s">
        <v>111</v>
      </c>
      <c r="BK578" t="s">
        <v>1138</v>
      </c>
      <c r="BL578" t="str">
        <f>"https://www.hvlgroup.com/Products/Specs/"&amp;"H251701S-AGB/PK"</f>
        <v>https://www.hvlgroup.com/Products/Specs/H251701S-AGB/PK</v>
      </c>
      <c r="BM578" t="s">
        <v>1388</v>
      </c>
      <c r="BN578" t="str">
        <f>"https://www.hvlgroup.com/Product/"&amp;"H251701S-AGB/PK"</f>
        <v>https://www.hvlgroup.com/Product/H251701S-AGB/PK</v>
      </c>
      <c r="BO578" t="s">
        <v>104</v>
      </c>
      <c r="BP578" t="s">
        <v>104</v>
      </c>
      <c r="BQ578" t="s">
        <v>176</v>
      </c>
      <c r="BR578" t="s">
        <v>116</v>
      </c>
      <c r="BS578" t="s">
        <v>1395</v>
      </c>
      <c r="BT578">
        <v>5.25</v>
      </c>
      <c r="BV578" s="1">
        <v>43101</v>
      </c>
      <c r="BW578">
        <v>153.75</v>
      </c>
      <c r="BX578">
        <v>14.75</v>
      </c>
      <c r="BY578" t="s">
        <v>104</v>
      </c>
      <c r="BZ578">
        <v>0</v>
      </c>
      <c r="CA578">
        <v>0</v>
      </c>
      <c r="CB578">
        <v>0</v>
      </c>
      <c r="CC578">
        <v>0</v>
      </c>
      <c r="CD578">
        <v>1</v>
      </c>
      <c r="CE578">
        <v>40</v>
      </c>
      <c r="CF578" t="s">
        <v>90</v>
      </c>
      <c r="CI578" t="s">
        <v>111</v>
      </c>
      <c r="CJ578" t="s">
        <v>118</v>
      </c>
      <c r="CK578" t="s">
        <v>111</v>
      </c>
      <c r="CL578" t="s">
        <v>119</v>
      </c>
      <c r="CM578" t="s">
        <v>104</v>
      </c>
    </row>
    <row r="579" spans="1:91" x14ac:dyDescent="0.25">
      <c r="A579" t="s">
        <v>89</v>
      </c>
      <c r="B579" t="s">
        <v>90</v>
      </c>
      <c r="C579" t="s">
        <v>1397</v>
      </c>
      <c r="D579" t="s">
        <v>1394</v>
      </c>
      <c r="E579" s="4">
        <v>806134848392</v>
      </c>
      <c r="F579" t="s">
        <v>192</v>
      </c>
      <c r="G579" s="4">
        <v>146</v>
      </c>
      <c r="H579" s="4">
        <v>292</v>
      </c>
      <c r="I579" t="s">
        <v>1045</v>
      </c>
      <c r="J579" t="s">
        <v>1387</v>
      </c>
      <c r="K579" t="s">
        <v>96</v>
      </c>
      <c r="L579" t="s">
        <v>97</v>
      </c>
      <c r="M579" t="s">
        <v>98</v>
      </c>
      <c r="N579" t="s">
        <v>1140</v>
      </c>
      <c r="O579" t="s">
        <v>100</v>
      </c>
      <c r="P579" t="s">
        <v>1141</v>
      </c>
      <c r="Q579" t="s">
        <v>704</v>
      </c>
      <c r="R579">
        <v>0</v>
      </c>
      <c r="S579">
        <v>0</v>
      </c>
      <c r="T579">
        <v>13.25</v>
      </c>
      <c r="U579">
        <v>14.75</v>
      </c>
      <c r="V579">
        <v>153.75</v>
      </c>
      <c r="W579">
        <v>14</v>
      </c>
      <c r="X579">
        <v>0</v>
      </c>
      <c r="Y579">
        <v>6</v>
      </c>
      <c r="Z579">
        <v>1</v>
      </c>
      <c r="AA579">
        <v>60</v>
      </c>
      <c r="AB579" t="s">
        <v>103</v>
      </c>
      <c r="AD579" t="s">
        <v>103</v>
      </c>
      <c r="AE579" t="s">
        <v>103</v>
      </c>
      <c r="AF579" t="s">
        <v>104</v>
      </c>
      <c r="AG579" t="s">
        <v>105</v>
      </c>
      <c r="AH579">
        <v>18</v>
      </c>
      <c r="AI579">
        <v>18</v>
      </c>
      <c r="AJ579">
        <v>16</v>
      </c>
      <c r="AK579">
        <v>8</v>
      </c>
      <c r="AL579">
        <v>0</v>
      </c>
      <c r="AM579">
        <v>0</v>
      </c>
      <c r="AN579">
        <v>0</v>
      </c>
      <c r="AO579">
        <v>0</v>
      </c>
      <c r="AP579" t="s">
        <v>106</v>
      </c>
      <c r="AQ579" t="s">
        <v>107</v>
      </c>
      <c r="AR579" t="s">
        <v>108</v>
      </c>
      <c r="AS579" t="s">
        <v>109</v>
      </c>
      <c r="AT579" t="s">
        <v>110</v>
      </c>
      <c r="AU579" t="s">
        <v>104</v>
      </c>
      <c r="AX579" t="s">
        <v>104</v>
      </c>
      <c r="AY579">
        <v>0</v>
      </c>
      <c r="AZ579">
        <v>0.5</v>
      </c>
      <c r="BA579">
        <v>4.75</v>
      </c>
      <c r="BC579">
        <v>0</v>
      </c>
      <c r="BD579">
        <v>146</v>
      </c>
      <c r="BE579" t="s">
        <v>136</v>
      </c>
      <c r="BI579" t="s">
        <v>112</v>
      </c>
      <c r="BJ579" t="s">
        <v>111</v>
      </c>
      <c r="BK579" t="s">
        <v>1142</v>
      </c>
      <c r="BL579" t="str">
        <f>"https://www.hvlgroup.com/Products/Specs/"&amp;"H251701S-PN/MNT"</f>
        <v>https://www.hvlgroup.com/Products/Specs/H251701S-PN/MNT</v>
      </c>
      <c r="BM579" t="s">
        <v>1388</v>
      </c>
      <c r="BN579" t="str">
        <f>"https://www.hvlgroup.com/Product/"&amp;"H251701S-PN/MNT"</f>
        <v>https://www.hvlgroup.com/Product/H251701S-PN/MNT</v>
      </c>
      <c r="BO579" t="s">
        <v>104</v>
      </c>
      <c r="BP579" t="s">
        <v>104</v>
      </c>
      <c r="BQ579" t="s">
        <v>176</v>
      </c>
      <c r="BR579" t="s">
        <v>116</v>
      </c>
      <c r="BS579" t="s">
        <v>1395</v>
      </c>
      <c r="BT579">
        <v>5.25</v>
      </c>
      <c r="BV579" s="1">
        <v>43101</v>
      </c>
      <c r="BW579">
        <v>153.75</v>
      </c>
      <c r="BX579">
        <v>14.75</v>
      </c>
      <c r="BY579" t="s">
        <v>104</v>
      </c>
      <c r="BZ579">
        <v>0</v>
      </c>
      <c r="CA579">
        <v>0</v>
      </c>
      <c r="CB579">
        <v>0</v>
      </c>
      <c r="CC579">
        <v>0</v>
      </c>
      <c r="CD579">
        <v>1</v>
      </c>
      <c r="CE579">
        <v>40</v>
      </c>
      <c r="CF579" t="s">
        <v>90</v>
      </c>
      <c r="CI579" t="s">
        <v>111</v>
      </c>
      <c r="CJ579" t="s">
        <v>118</v>
      </c>
      <c r="CK579" t="s">
        <v>111</v>
      </c>
      <c r="CL579" t="s">
        <v>119</v>
      </c>
      <c r="CM579" t="s">
        <v>104</v>
      </c>
    </row>
    <row r="580" spans="1:91" x14ac:dyDescent="0.25">
      <c r="A580" t="s">
        <v>89</v>
      </c>
      <c r="B580" t="s">
        <v>90</v>
      </c>
      <c r="C580" t="s">
        <v>1398</v>
      </c>
      <c r="D580" t="s">
        <v>1394</v>
      </c>
      <c r="E580" s="4">
        <v>806134848408</v>
      </c>
      <c r="F580" t="s">
        <v>192</v>
      </c>
      <c r="G580" s="4">
        <v>146</v>
      </c>
      <c r="H580" s="4">
        <v>292</v>
      </c>
      <c r="I580" t="s">
        <v>135</v>
      </c>
      <c r="J580" t="s">
        <v>1387</v>
      </c>
      <c r="K580" t="s">
        <v>96</v>
      </c>
      <c r="L580" t="s">
        <v>97</v>
      </c>
      <c r="M580" t="s">
        <v>98</v>
      </c>
      <c r="N580" t="s">
        <v>1144</v>
      </c>
      <c r="O580" t="s">
        <v>100</v>
      </c>
      <c r="P580" t="s">
        <v>1145</v>
      </c>
      <c r="Q580" t="s">
        <v>704</v>
      </c>
      <c r="R580">
        <v>0</v>
      </c>
      <c r="S580">
        <v>0</v>
      </c>
      <c r="T580">
        <v>13.25</v>
      </c>
      <c r="U580">
        <v>14.75</v>
      </c>
      <c r="V580">
        <v>153.75</v>
      </c>
      <c r="W580">
        <v>14</v>
      </c>
      <c r="X580">
        <v>0</v>
      </c>
      <c r="Y580">
        <v>6</v>
      </c>
      <c r="Z580">
        <v>1</v>
      </c>
      <c r="AA580">
        <v>60</v>
      </c>
      <c r="AB580" t="s">
        <v>103</v>
      </c>
      <c r="AD580" t="s">
        <v>103</v>
      </c>
      <c r="AE580" t="s">
        <v>103</v>
      </c>
      <c r="AF580" t="s">
        <v>104</v>
      </c>
      <c r="AG580" t="s">
        <v>105</v>
      </c>
      <c r="AH580">
        <v>18</v>
      </c>
      <c r="AI580">
        <v>18</v>
      </c>
      <c r="AJ580">
        <v>16</v>
      </c>
      <c r="AK580">
        <v>8</v>
      </c>
      <c r="AL580">
        <v>0</v>
      </c>
      <c r="AM580">
        <v>0</v>
      </c>
      <c r="AN580">
        <v>0</v>
      </c>
      <c r="AO580">
        <v>0</v>
      </c>
      <c r="AP580" t="s">
        <v>106</v>
      </c>
      <c r="AQ580" t="s">
        <v>107</v>
      </c>
      <c r="AR580" t="s">
        <v>108</v>
      </c>
      <c r="AS580" t="s">
        <v>109</v>
      </c>
      <c r="AT580" t="s">
        <v>110</v>
      </c>
      <c r="AU580" t="s">
        <v>104</v>
      </c>
      <c r="AX580" t="s">
        <v>104</v>
      </c>
      <c r="AY580">
        <v>0</v>
      </c>
      <c r="AZ580">
        <v>0.5</v>
      </c>
      <c r="BA580">
        <v>4.75</v>
      </c>
      <c r="BC580">
        <v>0</v>
      </c>
      <c r="BD580">
        <v>146</v>
      </c>
      <c r="BE580" t="s">
        <v>136</v>
      </c>
      <c r="BI580" t="s">
        <v>112</v>
      </c>
      <c r="BJ580" t="s">
        <v>111</v>
      </c>
      <c r="BK580" t="s">
        <v>1146</v>
      </c>
      <c r="BL580" t="str">
        <f>"https://www.hvlgroup.com/Products/Specs/"&amp;"H251701S-PN/NVY"</f>
        <v>https://www.hvlgroup.com/Products/Specs/H251701S-PN/NVY</v>
      </c>
      <c r="BM580" t="s">
        <v>1388</v>
      </c>
      <c r="BN580" t="str">
        <f>"https://www.hvlgroup.com/Product/"&amp;"H251701S-PN/NVY"</f>
        <v>https://www.hvlgroup.com/Product/H251701S-PN/NVY</v>
      </c>
      <c r="BO580" t="s">
        <v>104</v>
      </c>
      <c r="BP580" t="s">
        <v>104</v>
      </c>
      <c r="BQ580" t="s">
        <v>176</v>
      </c>
      <c r="BR580" t="s">
        <v>116</v>
      </c>
      <c r="BS580" t="s">
        <v>1395</v>
      </c>
      <c r="BT580">
        <v>5.25</v>
      </c>
      <c r="BV580" s="1">
        <v>43101</v>
      </c>
      <c r="BW580">
        <v>153.75</v>
      </c>
      <c r="BX580">
        <v>14.75</v>
      </c>
      <c r="BY580" t="s">
        <v>104</v>
      </c>
      <c r="BZ580">
        <v>0</v>
      </c>
      <c r="CA580">
        <v>0</v>
      </c>
      <c r="CB580">
        <v>0</v>
      </c>
      <c r="CC580">
        <v>0</v>
      </c>
      <c r="CD580">
        <v>1</v>
      </c>
      <c r="CE580">
        <v>40</v>
      </c>
      <c r="CF580" t="s">
        <v>90</v>
      </c>
      <c r="CI580" t="s">
        <v>111</v>
      </c>
      <c r="CJ580" t="s">
        <v>118</v>
      </c>
      <c r="CK580" t="s">
        <v>111</v>
      </c>
      <c r="CL580" t="s">
        <v>119</v>
      </c>
      <c r="CM580" t="s">
        <v>104</v>
      </c>
    </row>
    <row r="581" spans="1:91" x14ac:dyDescent="0.25">
      <c r="A581" t="s">
        <v>89</v>
      </c>
      <c r="B581" t="s">
        <v>90</v>
      </c>
      <c r="C581" t="s">
        <v>1399</v>
      </c>
      <c r="D581" t="s">
        <v>1400</v>
      </c>
      <c r="E581" s="4">
        <v>806134848415</v>
      </c>
      <c r="F581" t="s">
        <v>187</v>
      </c>
      <c r="G581" s="4">
        <v>134</v>
      </c>
      <c r="H581" s="4">
        <v>268</v>
      </c>
      <c r="I581" t="s">
        <v>1045</v>
      </c>
      <c r="J581" t="s">
        <v>1401</v>
      </c>
      <c r="K581" t="s">
        <v>96</v>
      </c>
      <c r="L581" t="s">
        <v>97</v>
      </c>
      <c r="M581" t="s">
        <v>98</v>
      </c>
      <c r="N581" t="s">
        <v>99</v>
      </c>
      <c r="O581" t="s">
        <v>100</v>
      </c>
      <c r="P581" t="s">
        <v>1402</v>
      </c>
      <c r="Q581" t="s">
        <v>102</v>
      </c>
      <c r="R581">
        <v>0</v>
      </c>
      <c r="S581">
        <v>0</v>
      </c>
      <c r="T581">
        <v>23</v>
      </c>
      <c r="U581">
        <v>26.5</v>
      </c>
      <c r="V581">
        <v>144.5</v>
      </c>
      <c r="W581">
        <v>9.5</v>
      </c>
      <c r="X581">
        <v>0</v>
      </c>
      <c r="Y581">
        <v>6</v>
      </c>
      <c r="Z581">
        <v>1</v>
      </c>
      <c r="AA581">
        <v>60</v>
      </c>
      <c r="AB581" t="s">
        <v>163</v>
      </c>
      <c r="AD581" t="s">
        <v>163</v>
      </c>
      <c r="AE581" t="s">
        <v>163</v>
      </c>
      <c r="AF581" t="s">
        <v>111</v>
      </c>
      <c r="AG581" t="s">
        <v>105</v>
      </c>
      <c r="AH581">
        <v>17</v>
      </c>
      <c r="AI581">
        <v>15</v>
      </c>
      <c r="AJ581">
        <v>13</v>
      </c>
      <c r="AK581">
        <v>9</v>
      </c>
      <c r="AL581">
        <v>0</v>
      </c>
      <c r="AM581">
        <v>0</v>
      </c>
      <c r="AN581">
        <v>0</v>
      </c>
      <c r="AO581">
        <v>0</v>
      </c>
      <c r="AP581" t="s">
        <v>106</v>
      </c>
      <c r="AQ581" t="s">
        <v>107</v>
      </c>
      <c r="AR581" t="s">
        <v>108</v>
      </c>
      <c r="AS581" t="s">
        <v>109</v>
      </c>
      <c r="AT581" t="s">
        <v>110</v>
      </c>
      <c r="AU581" t="s">
        <v>104</v>
      </c>
      <c r="AX581" t="s">
        <v>104</v>
      </c>
      <c r="AY581">
        <v>0</v>
      </c>
      <c r="AZ581">
        <v>0.5</v>
      </c>
      <c r="BA581">
        <v>4.75</v>
      </c>
      <c r="BC581">
        <v>0</v>
      </c>
      <c r="BD581">
        <v>121</v>
      </c>
      <c r="BE581" t="s">
        <v>136</v>
      </c>
      <c r="BI581" t="s">
        <v>112</v>
      </c>
      <c r="BJ581" t="s">
        <v>111</v>
      </c>
      <c r="BK581" t="s">
        <v>113</v>
      </c>
      <c r="BL581" t="str">
        <f>"https://www.hvlgroup.com/Products/Specs/"&amp;"H252701L-AGB"</f>
        <v>https://www.hvlgroup.com/Products/Specs/H252701L-AGB</v>
      </c>
      <c r="BM581" t="s">
        <v>1403</v>
      </c>
      <c r="BN581" t="str">
        <f>"https://www.hvlgroup.com/Product/"&amp;"H252701L-AGB"</f>
        <v>https://www.hvlgroup.com/Product/H252701L-AGB</v>
      </c>
      <c r="BO581" t="s">
        <v>104</v>
      </c>
      <c r="BP581" t="s">
        <v>104</v>
      </c>
      <c r="BQ581" t="s">
        <v>310</v>
      </c>
      <c r="BR581" t="s">
        <v>116</v>
      </c>
      <c r="BS581" t="s">
        <v>1404</v>
      </c>
      <c r="BT581">
        <v>13.5</v>
      </c>
      <c r="BV581" s="1">
        <v>43101</v>
      </c>
      <c r="BW581">
        <v>144.5</v>
      </c>
      <c r="BX581">
        <v>26.5</v>
      </c>
      <c r="BY581" t="s">
        <v>104</v>
      </c>
      <c r="BZ581">
        <v>0</v>
      </c>
      <c r="CA581">
        <v>0</v>
      </c>
      <c r="CB581">
        <v>0</v>
      </c>
      <c r="CC581">
        <v>0</v>
      </c>
      <c r="CD581">
        <v>1</v>
      </c>
      <c r="CE581">
        <v>41</v>
      </c>
      <c r="CF581" t="s">
        <v>90</v>
      </c>
      <c r="CI581" t="s">
        <v>111</v>
      </c>
      <c r="CJ581" t="s">
        <v>118</v>
      </c>
      <c r="CK581" t="s">
        <v>111</v>
      </c>
      <c r="CL581" t="s">
        <v>119</v>
      </c>
      <c r="CM581" t="s">
        <v>104</v>
      </c>
    </row>
    <row r="582" spans="1:91" x14ac:dyDescent="0.25">
      <c r="A582" t="s">
        <v>89</v>
      </c>
      <c r="B582" t="s">
        <v>90</v>
      </c>
      <c r="C582" t="s">
        <v>1405</v>
      </c>
      <c r="D582" t="s">
        <v>1400</v>
      </c>
      <c r="E582" s="4">
        <v>806134848422</v>
      </c>
      <c r="F582" t="s">
        <v>187</v>
      </c>
      <c r="G582" s="4">
        <v>134</v>
      </c>
      <c r="H582" s="4">
        <v>268</v>
      </c>
      <c r="I582" t="s">
        <v>1045</v>
      </c>
      <c r="J582" t="s">
        <v>1401</v>
      </c>
      <c r="K582" t="s">
        <v>96</v>
      </c>
      <c r="L582" t="s">
        <v>97</v>
      </c>
      <c r="M582" t="s">
        <v>98</v>
      </c>
      <c r="N582" t="s">
        <v>121</v>
      </c>
      <c r="O582" t="s">
        <v>100</v>
      </c>
      <c r="P582" t="s">
        <v>1402</v>
      </c>
      <c r="Q582" t="s">
        <v>102</v>
      </c>
      <c r="R582">
        <v>0</v>
      </c>
      <c r="S582">
        <v>0</v>
      </c>
      <c r="T582">
        <v>23</v>
      </c>
      <c r="U582">
        <v>26.5</v>
      </c>
      <c r="V582">
        <v>144.5</v>
      </c>
      <c r="W582">
        <v>9.5</v>
      </c>
      <c r="X582">
        <v>0</v>
      </c>
      <c r="Y582">
        <v>6</v>
      </c>
      <c r="Z582">
        <v>1</v>
      </c>
      <c r="AA582">
        <v>60</v>
      </c>
      <c r="AB582" t="s">
        <v>163</v>
      </c>
      <c r="AD582" t="s">
        <v>163</v>
      </c>
      <c r="AE582" t="s">
        <v>163</v>
      </c>
      <c r="AF582" t="s">
        <v>111</v>
      </c>
      <c r="AG582" t="s">
        <v>105</v>
      </c>
      <c r="AH582">
        <v>17</v>
      </c>
      <c r="AI582">
        <v>15</v>
      </c>
      <c r="AJ582">
        <v>13</v>
      </c>
      <c r="AK582">
        <v>9</v>
      </c>
      <c r="AL582">
        <v>0</v>
      </c>
      <c r="AM582">
        <v>0</v>
      </c>
      <c r="AN582">
        <v>0</v>
      </c>
      <c r="AO582">
        <v>0</v>
      </c>
      <c r="AP582" t="s">
        <v>106</v>
      </c>
      <c r="AQ582" t="s">
        <v>107</v>
      </c>
      <c r="AR582" t="s">
        <v>108</v>
      </c>
      <c r="AS582" t="s">
        <v>109</v>
      </c>
      <c r="AT582" t="s">
        <v>110</v>
      </c>
      <c r="AU582" t="s">
        <v>104</v>
      </c>
      <c r="AX582" t="s">
        <v>104</v>
      </c>
      <c r="AY582">
        <v>0</v>
      </c>
      <c r="AZ582">
        <v>0.5</v>
      </c>
      <c r="BA582">
        <v>4.75</v>
      </c>
      <c r="BC582">
        <v>0</v>
      </c>
      <c r="BD582">
        <v>121</v>
      </c>
      <c r="BE582" t="s">
        <v>136</v>
      </c>
      <c r="BI582" t="s">
        <v>112</v>
      </c>
      <c r="BJ582" t="s">
        <v>111</v>
      </c>
      <c r="BK582" t="s">
        <v>122</v>
      </c>
      <c r="BL582" t="str">
        <f>"https://www.hvlgroup.com/Products/Specs/"&amp;"H252701L-OB"</f>
        <v>https://www.hvlgroup.com/Products/Specs/H252701L-OB</v>
      </c>
      <c r="BM582" t="s">
        <v>1403</v>
      </c>
      <c r="BN582" t="str">
        <f>"https://www.hvlgroup.com/Product/"&amp;"H252701L-OB"</f>
        <v>https://www.hvlgroup.com/Product/H252701L-OB</v>
      </c>
      <c r="BO582" t="s">
        <v>104</v>
      </c>
      <c r="BP582" t="s">
        <v>104</v>
      </c>
      <c r="BQ582" t="s">
        <v>310</v>
      </c>
      <c r="BR582" t="s">
        <v>116</v>
      </c>
      <c r="BS582" t="s">
        <v>1404</v>
      </c>
      <c r="BT582">
        <v>13.5</v>
      </c>
      <c r="BV582" s="1">
        <v>43101</v>
      </c>
      <c r="BW582">
        <v>144.5</v>
      </c>
      <c r="BX582">
        <v>26.5</v>
      </c>
      <c r="BY582" t="s">
        <v>104</v>
      </c>
      <c r="BZ582">
        <v>0</v>
      </c>
      <c r="CA582">
        <v>0</v>
      </c>
      <c r="CB582">
        <v>0</v>
      </c>
      <c r="CC582">
        <v>0</v>
      </c>
      <c r="CD582">
        <v>1</v>
      </c>
      <c r="CE582">
        <v>41</v>
      </c>
      <c r="CF582" t="s">
        <v>90</v>
      </c>
      <c r="CI582" t="s">
        <v>111</v>
      </c>
      <c r="CJ582" t="s">
        <v>118</v>
      </c>
      <c r="CK582" t="s">
        <v>111</v>
      </c>
      <c r="CL582" t="s">
        <v>119</v>
      </c>
      <c r="CM582" t="s">
        <v>104</v>
      </c>
    </row>
    <row r="583" spans="1:91" x14ac:dyDescent="0.25">
      <c r="A583" t="s">
        <v>89</v>
      </c>
      <c r="B583" t="s">
        <v>90</v>
      </c>
      <c r="C583" t="s">
        <v>1406</v>
      </c>
      <c r="D583" t="s">
        <v>1400</v>
      </c>
      <c r="E583" s="4">
        <v>806134848439</v>
      </c>
      <c r="F583" t="s">
        <v>187</v>
      </c>
      <c r="G583" s="4">
        <v>134</v>
      </c>
      <c r="H583" s="4">
        <v>268</v>
      </c>
      <c r="I583" t="s">
        <v>1045</v>
      </c>
      <c r="J583" t="s">
        <v>1401</v>
      </c>
      <c r="K583" t="s">
        <v>96</v>
      </c>
      <c r="L583" t="s">
        <v>97</v>
      </c>
      <c r="M583" t="s">
        <v>98</v>
      </c>
      <c r="N583" t="s">
        <v>124</v>
      </c>
      <c r="O583" t="s">
        <v>100</v>
      </c>
      <c r="P583" t="s">
        <v>1402</v>
      </c>
      <c r="Q583" t="s">
        <v>102</v>
      </c>
      <c r="R583">
        <v>0</v>
      </c>
      <c r="S583">
        <v>0</v>
      </c>
      <c r="T583">
        <v>23</v>
      </c>
      <c r="U583">
        <v>26.5</v>
      </c>
      <c r="V583">
        <v>144.5</v>
      </c>
      <c r="W583">
        <v>9.5</v>
      </c>
      <c r="X583">
        <v>0</v>
      </c>
      <c r="Y583">
        <v>6</v>
      </c>
      <c r="Z583">
        <v>1</v>
      </c>
      <c r="AA583">
        <v>60</v>
      </c>
      <c r="AB583" t="s">
        <v>163</v>
      </c>
      <c r="AD583" t="s">
        <v>163</v>
      </c>
      <c r="AE583" t="s">
        <v>163</v>
      </c>
      <c r="AF583" t="s">
        <v>111</v>
      </c>
      <c r="AG583" t="s">
        <v>105</v>
      </c>
      <c r="AH583">
        <v>17</v>
      </c>
      <c r="AI583">
        <v>15</v>
      </c>
      <c r="AJ583">
        <v>13</v>
      </c>
      <c r="AK583">
        <v>9</v>
      </c>
      <c r="AL583">
        <v>0</v>
      </c>
      <c r="AM583">
        <v>0</v>
      </c>
      <c r="AN583">
        <v>0</v>
      </c>
      <c r="AO583">
        <v>0</v>
      </c>
      <c r="AP583" t="s">
        <v>106</v>
      </c>
      <c r="AQ583" t="s">
        <v>107</v>
      </c>
      <c r="AR583" t="s">
        <v>108</v>
      </c>
      <c r="AS583" t="s">
        <v>109</v>
      </c>
      <c r="AT583" t="s">
        <v>110</v>
      </c>
      <c r="AU583" t="s">
        <v>104</v>
      </c>
      <c r="AX583" t="s">
        <v>104</v>
      </c>
      <c r="AY583">
        <v>0</v>
      </c>
      <c r="AZ583">
        <v>0.5</v>
      </c>
      <c r="BA583">
        <v>4.75</v>
      </c>
      <c r="BC583">
        <v>0</v>
      </c>
      <c r="BD583">
        <v>121</v>
      </c>
      <c r="BE583" t="s">
        <v>136</v>
      </c>
      <c r="BI583" t="s">
        <v>112</v>
      </c>
      <c r="BJ583" t="s">
        <v>111</v>
      </c>
      <c r="BK583" t="s">
        <v>125</v>
      </c>
      <c r="BL583" t="str">
        <f>"https://www.hvlgroup.com/Products/Specs/"&amp;"H252701L-PN"</f>
        <v>https://www.hvlgroup.com/Products/Specs/H252701L-PN</v>
      </c>
      <c r="BM583" t="s">
        <v>1403</v>
      </c>
      <c r="BN583" t="str">
        <f>"https://www.hvlgroup.com/Product/"&amp;"H252701L-PN"</f>
        <v>https://www.hvlgroup.com/Product/H252701L-PN</v>
      </c>
      <c r="BO583" t="s">
        <v>104</v>
      </c>
      <c r="BP583" t="s">
        <v>104</v>
      </c>
      <c r="BQ583" t="s">
        <v>310</v>
      </c>
      <c r="BR583" t="s">
        <v>116</v>
      </c>
      <c r="BS583" t="s">
        <v>1404</v>
      </c>
      <c r="BT583">
        <v>13.5</v>
      </c>
      <c r="BV583" s="1">
        <v>43101</v>
      </c>
      <c r="BW583">
        <v>144.5</v>
      </c>
      <c r="BX583">
        <v>26.5</v>
      </c>
      <c r="BY583" t="s">
        <v>104</v>
      </c>
      <c r="BZ583">
        <v>0</v>
      </c>
      <c r="CA583">
        <v>0</v>
      </c>
      <c r="CB583">
        <v>0</v>
      </c>
      <c r="CC583">
        <v>0</v>
      </c>
      <c r="CD583">
        <v>1</v>
      </c>
      <c r="CE583">
        <v>41</v>
      </c>
      <c r="CF583" t="s">
        <v>90</v>
      </c>
      <c r="CI583" t="s">
        <v>111</v>
      </c>
      <c r="CJ583" t="s">
        <v>118</v>
      </c>
      <c r="CK583" t="s">
        <v>111</v>
      </c>
      <c r="CL583" t="s">
        <v>119</v>
      </c>
      <c r="CM583" t="s">
        <v>104</v>
      </c>
    </row>
    <row r="584" spans="1:91" x14ac:dyDescent="0.25">
      <c r="A584" t="s">
        <v>89</v>
      </c>
      <c r="B584" t="s">
        <v>90</v>
      </c>
      <c r="C584" t="s">
        <v>1407</v>
      </c>
      <c r="D584" t="s">
        <v>1408</v>
      </c>
      <c r="E584" s="4">
        <v>806134848446</v>
      </c>
      <c r="F584" t="s">
        <v>192</v>
      </c>
      <c r="G584" s="4">
        <v>104</v>
      </c>
      <c r="H584" s="4">
        <v>208</v>
      </c>
      <c r="I584" t="s">
        <v>135</v>
      </c>
      <c r="J584" t="s">
        <v>1409</v>
      </c>
      <c r="K584" t="s">
        <v>96</v>
      </c>
      <c r="L584" t="s">
        <v>97</v>
      </c>
      <c r="M584" t="s">
        <v>98</v>
      </c>
      <c r="N584" t="s">
        <v>99</v>
      </c>
      <c r="O584" t="s">
        <v>100</v>
      </c>
      <c r="P584" t="s">
        <v>1402</v>
      </c>
      <c r="Q584" t="s">
        <v>102</v>
      </c>
      <c r="R584">
        <v>0</v>
      </c>
      <c r="S584">
        <v>0</v>
      </c>
      <c r="T584">
        <v>17</v>
      </c>
      <c r="U584">
        <v>20.5</v>
      </c>
      <c r="V584">
        <v>139.5</v>
      </c>
      <c r="W584">
        <v>7</v>
      </c>
      <c r="X584">
        <v>0</v>
      </c>
      <c r="Y584">
        <v>3</v>
      </c>
      <c r="Z584">
        <v>1</v>
      </c>
      <c r="AA584">
        <v>60</v>
      </c>
      <c r="AB584" t="s">
        <v>182</v>
      </c>
      <c r="AD584" t="s">
        <v>182</v>
      </c>
      <c r="AE584" t="s">
        <v>182</v>
      </c>
      <c r="AF584" t="s">
        <v>111</v>
      </c>
      <c r="AG584" t="s">
        <v>105</v>
      </c>
      <c r="AH584">
        <v>15</v>
      </c>
      <c r="AI584">
        <v>12</v>
      </c>
      <c r="AJ584">
        <v>10</v>
      </c>
      <c r="AK584">
        <v>6</v>
      </c>
      <c r="AL584">
        <v>0</v>
      </c>
      <c r="AM584">
        <v>0</v>
      </c>
      <c r="AN584">
        <v>0</v>
      </c>
      <c r="AO584">
        <v>0</v>
      </c>
      <c r="AP584" t="s">
        <v>106</v>
      </c>
      <c r="AQ584" t="s">
        <v>107</v>
      </c>
      <c r="AR584" t="s">
        <v>108</v>
      </c>
      <c r="AS584" t="s">
        <v>109</v>
      </c>
      <c r="AT584" t="s">
        <v>110</v>
      </c>
      <c r="AU584" t="s">
        <v>104</v>
      </c>
      <c r="AX584" t="s">
        <v>104</v>
      </c>
      <c r="AY584">
        <v>0</v>
      </c>
      <c r="AZ584">
        <v>0.5</v>
      </c>
      <c r="BA584">
        <v>4.75</v>
      </c>
      <c r="BC584">
        <v>0</v>
      </c>
      <c r="BD584">
        <v>122</v>
      </c>
      <c r="BE584" t="s">
        <v>136</v>
      </c>
      <c r="BI584" t="s">
        <v>112</v>
      </c>
      <c r="BJ584" t="s">
        <v>111</v>
      </c>
      <c r="BK584" t="s">
        <v>113</v>
      </c>
      <c r="BL584" t="str">
        <f>"https://www.hvlgroup.com/Products/Specs/"&amp;"H252701S-AGB"</f>
        <v>https://www.hvlgroup.com/Products/Specs/H252701S-AGB</v>
      </c>
      <c r="BM584" t="s">
        <v>1403</v>
      </c>
      <c r="BN584" t="str">
        <f>"https://www.hvlgroup.com/Product/"&amp;"H252701S-AGB"</f>
        <v>https://www.hvlgroup.com/Product/H252701S-AGB</v>
      </c>
      <c r="BO584" t="s">
        <v>104</v>
      </c>
      <c r="BP584" t="s">
        <v>104</v>
      </c>
      <c r="BQ584" t="s">
        <v>310</v>
      </c>
      <c r="BR584" t="s">
        <v>116</v>
      </c>
      <c r="BS584" t="s">
        <v>1410</v>
      </c>
      <c r="BT584">
        <v>9.25</v>
      </c>
      <c r="BV584" s="1">
        <v>43101</v>
      </c>
      <c r="BW584">
        <v>139.5</v>
      </c>
      <c r="BX584">
        <v>20.5</v>
      </c>
      <c r="BY584" t="s">
        <v>104</v>
      </c>
      <c r="BZ584">
        <v>0</v>
      </c>
      <c r="CA584">
        <v>0</v>
      </c>
      <c r="CB584">
        <v>0</v>
      </c>
      <c r="CC584">
        <v>0</v>
      </c>
      <c r="CD584">
        <v>1</v>
      </c>
      <c r="CE584">
        <v>41</v>
      </c>
      <c r="CF584" t="s">
        <v>90</v>
      </c>
      <c r="CI584" t="s">
        <v>111</v>
      </c>
      <c r="CJ584" t="s">
        <v>118</v>
      </c>
      <c r="CK584" t="s">
        <v>111</v>
      </c>
      <c r="CL584" t="s">
        <v>119</v>
      </c>
      <c r="CM584" t="s">
        <v>104</v>
      </c>
    </row>
    <row r="585" spans="1:91" x14ac:dyDescent="0.25">
      <c r="A585" t="s">
        <v>89</v>
      </c>
      <c r="B585" t="s">
        <v>90</v>
      </c>
      <c r="C585" t="s">
        <v>1411</v>
      </c>
      <c r="D585" t="s">
        <v>1408</v>
      </c>
      <c r="E585" s="4">
        <v>806134848453</v>
      </c>
      <c r="F585" t="s">
        <v>192</v>
      </c>
      <c r="G585" s="4">
        <v>104</v>
      </c>
      <c r="H585" s="4">
        <v>208</v>
      </c>
      <c r="I585" t="s">
        <v>1045</v>
      </c>
      <c r="J585" t="s">
        <v>1401</v>
      </c>
      <c r="K585" t="s">
        <v>96</v>
      </c>
      <c r="L585" t="s">
        <v>97</v>
      </c>
      <c r="M585" t="s">
        <v>98</v>
      </c>
      <c r="N585" t="s">
        <v>121</v>
      </c>
      <c r="O585" t="s">
        <v>100</v>
      </c>
      <c r="P585" t="s">
        <v>1402</v>
      </c>
      <c r="Q585" t="s">
        <v>102</v>
      </c>
      <c r="R585">
        <v>0</v>
      </c>
      <c r="S585">
        <v>0</v>
      </c>
      <c r="T585">
        <v>17</v>
      </c>
      <c r="U585">
        <v>20.5</v>
      </c>
      <c r="V585">
        <v>139.5</v>
      </c>
      <c r="W585">
        <v>7</v>
      </c>
      <c r="X585">
        <v>0</v>
      </c>
      <c r="Y585">
        <v>3</v>
      </c>
      <c r="Z585">
        <v>1</v>
      </c>
      <c r="AA585">
        <v>60</v>
      </c>
      <c r="AB585" t="s">
        <v>182</v>
      </c>
      <c r="AD585" t="s">
        <v>182</v>
      </c>
      <c r="AE585" t="s">
        <v>182</v>
      </c>
      <c r="AF585" t="s">
        <v>111</v>
      </c>
      <c r="AG585" t="s">
        <v>105</v>
      </c>
      <c r="AH585">
        <v>15</v>
      </c>
      <c r="AI585">
        <v>12</v>
      </c>
      <c r="AJ585">
        <v>10</v>
      </c>
      <c r="AK585">
        <v>6</v>
      </c>
      <c r="AL585">
        <v>0</v>
      </c>
      <c r="AM585">
        <v>0</v>
      </c>
      <c r="AN585">
        <v>0</v>
      </c>
      <c r="AO585">
        <v>0</v>
      </c>
      <c r="AP585" t="s">
        <v>106</v>
      </c>
      <c r="AQ585" t="s">
        <v>107</v>
      </c>
      <c r="AR585" t="s">
        <v>108</v>
      </c>
      <c r="AS585" t="s">
        <v>109</v>
      </c>
      <c r="AT585" t="s">
        <v>110</v>
      </c>
      <c r="AU585" t="s">
        <v>104</v>
      </c>
      <c r="AX585" t="s">
        <v>104</v>
      </c>
      <c r="AY585">
        <v>0</v>
      </c>
      <c r="AZ585">
        <v>0.5</v>
      </c>
      <c r="BA585">
        <v>4.75</v>
      </c>
      <c r="BC585">
        <v>0</v>
      </c>
      <c r="BD585">
        <v>122</v>
      </c>
      <c r="BE585" t="s">
        <v>136</v>
      </c>
      <c r="BI585" t="s">
        <v>112</v>
      </c>
      <c r="BJ585" t="s">
        <v>111</v>
      </c>
      <c r="BK585" t="s">
        <v>122</v>
      </c>
      <c r="BL585" t="str">
        <f>"https://www.hvlgroup.com/Products/Specs/"&amp;"H252701S-OB"</f>
        <v>https://www.hvlgroup.com/Products/Specs/H252701S-OB</v>
      </c>
      <c r="BM585" t="s">
        <v>1403</v>
      </c>
      <c r="BN585" t="str">
        <f>"https://www.hvlgroup.com/Product/"&amp;"H252701S-OB"</f>
        <v>https://www.hvlgroup.com/Product/H252701S-OB</v>
      </c>
      <c r="BO585" t="s">
        <v>104</v>
      </c>
      <c r="BP585" t="s">
        <v>104</v>
      </c>
      <c r="BQ585" t="s">
        <v>310</v>
      </c>
      <c r="BR585" t="s">
        <v>116</v>
      </c>
      <c r="BS585" t="s">
        <v>1410</v>
      </c>
      <c r="BT585">
        <v>9.25</v>
      </c>
      <c r="BV585" s="1">
        <v>43101</v>
      </c>
      <c r="BW585">
        <v>139.5</v>
      </c>
      <c r="BX585">
        <v>20.5</v>
      </c>
      <c r="BY585" t="s">
        <v>104</v>
      </c>
      <c r="BZ585">
        <v>0</v>
      </c>
      <c r="CA585">
        <v>0</v>
      </c>
      <c r="CB585">
        <v>0</v>
      </c>
      <c r="CC585">
        <v>0</v>
      </c>
      <c r="CD585">
        <v>1</v>
      </c>
      <c r="CE585">
        <v>41</v>
      </c>
      <c r="CF585" t="s">
        <v>90</v>
      </c>
      <c r="CI585" t="s">
        <v>111</v>
      </c>
      <c r="CJ585" t="s">
        <v>118</v>
      </c>
      <c r="CK585" t="s">
        <v>111</v>
      </c>
      <c r="CL585" t="s">
        <v>119</v>
      </c>
      <c r="CM585" t="s">
        <v>104</v>
      </c>
    </row>
    <row r="586" spans="1:91" x14ac:dyDescent="0.25">
      <c r="A586" t="s">
        <v>89</v>
      </c>
      <c r="B586" t="s">
        <v>90</v>
      </c>
      <c r="C586" t="s">
        <v>1412</v>
      </c>
      <c r="D586" t="s">
        <v>1408</v>
      </c>
      <c r="E586" s="4">
        <v>806134848460</v>
      </c>
      <c r="F586" t="s">
        <v>192</v>
      </c>
      <c r="G586" s="4">
        <v>104</v>
      </c>
      <c r="H586" s="4">
        <v>208</v>
      </c>
      <c r="I586" t="s">
        <v>1045</v>
      </c>
      <c r="J586" t="s">
        <v>1401</v>
      </c>
      <c r="K586" t="s">
        <v>96</v>
      </c>
      <c r="L586" t="s">
        <v>97</v>
      </c>
      <c r="M586" t="s">
        <v>98</v>
      </c>
      <c r="N586" t="s">
        <v>124</v>
      </c>
      <c r="O586" t="s">
        <v>100</v>
      </c>
      <c r="P586" t="s">
        <v>1402</v>
      </c>
      <c r="Q586" t="s">
        <v>102</v>
      </c>
      <c r="R586">
        <v>0</v>
      </c>
      <c r="S586">
        <v>0</v>
      </c>
      <c r="T586">
        <v>17</v>
      </c>
      <c r="U586">
        <v>20.5</v>
      </c>
      <c r="V586">
        <v>139.5</v>
      </c>
      <c r="W586">
        <v>7</v>
      </c>
      <c r="X586">
        <v>0</v>
      </c>
      <c r="Y586">
        <v>3</v>
      </c>
      <c r="Z586">
        <v>1</v>
      </c>
      <c r="AA586">
        <v>60</v>
      </c>
      <c r="AB586" t="s">
        <v>182</v>
      </c>
      <c r="AD586" t="s">
        <v>182</v>
      </c>
      <c r="AE586" t="s">
        <v>182</v>
      </c>
      <c r="AF586" t="s">
        <v>111</v>
      </c>
      <c r="AG586" t="s">
        <v>105</v>
      </c>
      <c r="AH586">
        <v>15</v>
      </c>
      <c r="AI586">
        <v>12</v>
      </c>
      <c r="AJ586">
        <v>10</v>
      </c>
      <c r="AK586">
        <v>6</v>
      </c>
      <c r="AL586">
        <v>0</v>
      </c>
      <c r="AM586">
        <v>0</v>
      </c>
      <c r="AN586">
        <v>0</v>
      </c>
      <c r="AO586">
        <v>0</v>
      </c>
      <c r="AP586" t="s">
        <v>106</v>
      </c>
      <c r="AQ586" t="s">
        <v>107</v>
      </c>
      <c r="AR586" t="s">
        <v>108</v>
      </c>
      <c r="AS586" t="s">
        <v>109</v>
      </c>
      <c r="AT586" t="s">
        <v>110</v>
      </c>
      <c r="AU586" t="s">
        <v>104</v>
      </c>
      <c r="AX586" t="s">
        <v>104</v>
      </c>
      <c r="AY586">
        <v>0</v>
      </c>
      <c r="AZ586">
        <v>0.5</v>
      </c>
      <c r="BA586">
        <v>4.75</v>
      </c>
      <c r="BC586">
        <v>0</v>
      </c>
      <c r="BD586">
        <v>122</v>
      </c>
      <c r="BE586" t="s">
        <v>136</v>
      </c>
      <c r="BI586" t="s">
        <v>112</v>
      </c>
      <c r="BJ586" t="s">
        <v>111</v>
      </c>
      <c r="BK586" t="s">
        <v>125</v>
      </c>
      <c r="BL586" t="str">
        <f>"https://www.hvlgroup.com/Products/Specs/"&amp;"H252701S-PN"</f>
        <v>https://www.hvlgroup.com/Products/Specs/H252701S-PN</v>
      </c>
      <c r="BM586" t="s">
        <v>1403</v>
      </c>
      <c r="BN586" t="str">
        <f>"https://www.hvlgroup.com/Product/"&amp;"H252701S-PN"</f>
        <v>https://www.hvlgroup.com/Product/H252701S-PN</v>
      </c>
      <c r="BO586" t="s">
        <v>104</v>
      </c>
      <c r="BP586" t="s">
        <v>104</v>
      </c>
      <c r="BQ586" t="s">
        <v>310</v>
      </c>
      <c r="BR586" t="s">
        <v>116</v>
      </c>
      <c r="BS586" t="s">
        <v>1410</v>
      </c>
      <c r="BT586">
        <v>9.25</v>
      </c>
      <c r="BV586" s="1">
        <v>43101</v>
      </c>
      <c r="BW586">
        <v>139.5</v>
      </c>
      <c r="BX586">
        <v>20.5</v>
      </c>
      <c r="BY586" t="s">
        <v>104</v>
      </c>
      <c r="BZ586">
        <v>0</v>
      </c>
      <c r="CA586">
        <v>0</v>
      </c>
      <c r="CB586">
        <v>0</v>
      </c>
      <c r="CC586">
        <v>0</v>
      </c>
      <c r="CD586">
        <v>1</v>
      </c>
      <c r="CE586">
        <v>41</v>
      </c>
      <c r="CF586" t="s">
        <v>90</v>
      </c>
      <c r="CI586" t="s">
        <v>111</v>
      </c>
      <c r="CJ586" t="s">
        <v>118</v>
      </c>
      <c r="CK586" t="s">
        <v>111</v>
      </c>
      <c r="CL586" t="s">
        <v>119</v>
      </c>
      <c r="CM586" t="s">
        <v>104</v>
      </c>
    </row>
    <row r="587" spans="1:91" x14ac:dyDescent="0.25">
      <c r="A587" t="s">
        <v>89</v>
      </c>
      <c r="B587" t="s">
        <v>90</v>
      </c>
      <c r="C587" t="s">
        <v>1413</v>
      </c>
      <c r="D587" t="s">
        <v>1414</v>
      </c>
      <c r="E587" s="4">
        <v>806134848477</v>
      </c>
      <c r="F587" t="s">
        <v>481</v>
      </c>
      <c r="G587" s="4">
        <v>115</v>
      </c>
      <c r="H587" s="4">
        <v>230</v>
      </c>
      <c r="I587" t="s">
        <v>1173</v>
      </c>
      <c r="J587" t="s">
        <v>1415</v>
      </c>
      <c r="K587" t="s">
        <v>96</v>
      </c>
      <c r="L587" t="s">
        <v>97</v>
      </c>
      <c r="M587" t="s">
        <v>98</v>
      </c>
      <c r="N587" t="s">
        <v>124</v>
      </c>
      <c r="O587" t="s">
        <v>100</v>
      </c>
      <c r="P587" t="s">
        <v>1416</v>
      </c>
      <c r="Q587" t="s">
        <v>102</v>
      </c>
      <c r="R587">
        <v>0</v>
      </c>
      <c r="S587">
        <v>11.75</v>
      </c>
      <c r="T587">
        <v>6.5</v>
      </c>
      <c r="U587">
        <v>0</v>
      </c>
      <c r="V587">
        <v>0</v>
      </c>
      <c r="W587">
        <v>0</v>
      </c>
      <c r="X587">
        <v>0</v>
      </c>
      <c r="Y587">
        <v>13</v>
      </c>
      <c r="Z587">
        <v>1</v>
      </c>
      <c r="AA587">
        <v>60</v>
      </c>
      <c r="AB587" t="s">
        <v>103</v>
      </c>
      <c r="AD587" t="s">
        <v>103</v>
      </c>
      <c r="AE587" t="s">
        <v>103</v>
      </c>
      <c r="AF587" t="s">
        <v>104</v>
      </c>
      <c r="AG587" t="s">
        <v>105</v>
      </c>
      <c r="AH587">
        <v>16</v>
      </c>
      <c r="AI587">
        <v>13</v>
      </c>
      <c r="AJ587">
        <v>12</v>
      </c>
      <c r="AK587">
        <v>14</v>
      </c>
      <c r="AL587">
        <v>0</v>
      </c>
      <c r="AM587">
        <v>0</v>
      </c>
      <c r="AN587">
        <v>0</v>
      </c>
      <c r="AO587">
        <v>0</v>
      </c>
      <c r="AP587" t="s">
        <v>106</v>
      </c>
      <c r="AQ587" t="s">
        <v>107</v>
      </c>
      <c r="AR587" t="s">
        <v>108</v>
      </c>
      <c r="AS587" t="s">
        <v>109</v>
      </c>
      <c r="AT587" t="s">
        <v>110</v>
      </c>
      <c r="AU587" t="s">
        <v>104</v>
      </c>
      <c r="AX587" t="s">
        <v>104</v>
      </c>
      <c r="AY587">
        <v>6.5</v>
      </c>
      <c r="AZ587">
        <v>1.75</v>
      </c>
      <c r="BA587">
        <v>0</v>
      </c>
      <c r="BC587">
        <v>0</v>
      </c>
      <c r="BD587">
        <v>13</v>
      </c>
      <c r="BI587" t="s">
        <v>112</v>
      </c>
      <c r="BJ587" t="s">
        <v>111</v>
      </c>
      <c r="BK587" t="s">
        <v>125</v>
      </c>
      <c r="BL587" t="str">
        <f>"https://www.hvlgroup.com/Products/Specs/"&amp;"H254501-PN"</f>
        <v>https://www.hvlgroup.com/Products/Specs/H254501-PN</v>
      </c>
      <c r="BM587" t="s">
        <v>1417</v>
      </c>
      <c r="BN587" t="str">
        <f>"https://www.hvlgroup.com/Product/"&amp;"H254501-PN"</f>
        <v>https://www.hvlgroup.com/Product/H254501-PN</v>
      </c>
      <c r="BO587" t="s">
        <v>104</v>
      </c>
      <c r="BP587" t="s">
        <v>104</v>
      </c>
      <c r="BQ587" t="s">
        <v>115</v>
      </c>
      <c r="BR587" t="s">
        <v>116</v>
      </c>
      <c r="BS587" t="s">
        <v>797</v>
      </c>
      <c r="BT587">
        <v>6</v>
      </c>
      <c r="BV587" s="1">
        <v>43101</v>
      </c>
      <c r="BW587">
        <v>0</v>
      </c>
      <c r="BX587">
        <v>0</v>
      </c>
      <c r="BY587" t="s">
        <v>104</v>
      </c>
      <c r="BZ587">
        <v>0</v>
      </c>
      <c r="CA587">
        <v>0</v>
      </c>
      <c r="CB587">
        <v>0</v>
      </c>
      <c r="CC587">
        <v>0</v>
      </c>
      <c r="CD587">
        <v>1</v>
      </c>
      <c r="CE587">
        <v>151</v>
      </c>
      <c r="CF587" t="s">
        <v>90</v>
      </c>
      <c r="CI587" t="s">
        <v>111</v>
      </c>
      <c r="CJ587" t="s">
        <v>118</v>
      </c>
      <c r="CK587" t="s">
        <v>111</v>
      </c>
      <c r="CL587" t="s">
        <v>119</v>
      </c>
      <c r="CM587" t="s">
        <v>104</v>
      </c>
    </row>
    <row r="588" spans="1:91" x14ac:dyDescent="0.25">
      <c r="A588" t="s">
        <v>89</v>
      </c>
      <c r="B588" t="s">
        <v>90</v>
      </c>
      <c r="C588" t="s">
        <v>1418</v>
      </c>
      <c r="D588" t="s">
        <v>1419</v>
      </c>
      <c r="E588" s="4">
        <v>806134848484</v>
      </c>
      <c r="F588" t="s">
        <v>134</v>
      </c>
      <c r="G588" s="4">
        <v>92</v>
      </c>
      <c r="H588" s="4">
        <v>184</v>
      </c>
      <c r="I588" t="s">
        <v>135</v>
      </c>
      <c r="J588" t="s">
        <v>1420</v>
      </c>
      <c r="K588" t="s">
        <v>96</v>
      </c>
      <c r="L588" t="s">
        <v>97</v>
      </c>
      <c r="M588" t="s">
        <v>98</v>
      </c>
      <c r="N588" t="s">
        <v>99</v>
      </c>
      <c r="O588" t="s">
        <v>100</v>
      </c>
      <c r="R588">
        <v>0</v>
      </c>
      <c r="S588">
        <v>0</v>
      </c>
      <c r="T588">
        <v>24</v>
      </c>
      <c r="U588">
        <v>26</v>
      </c>
      <c r="V588">
        <v>137</v>
      </c>
      <c r="W588">
        <v>4.75</v>
      </c>
      <c r="X588">
        <v>0</v>
      </c>
      <c r="Y588">
        <v>4</v>
      </c>
      <c r="Z588">
        <v>1</v>
      </c>
      <c r="AA588">
        <v>60</v>
      </c>
      <c r="AB588" t="s">
        <v>103</v>
      </c>
      <c r="AD588" t="s">
        <v>103</v>
      </c>
      <c r="AE588" t="s">
        <v>103</v>
      </c>
      <c r="AF588" t="s">
        <v>104</v>
      </c>
      <c r="AG588" t="s">
        <v>105</v>
      </c>
      <c r="AH588">
        <v>27</v>
      </c>
      <c r="AI588">
        <v>10</v>
      </c>
      <c r="AJ588">
        <v>8</v>
      </c>
      <c r="AK588">
        <v>5</v>
      </c>
      <c r="AL588">
        <v>0</v>
      </c>
      <c r="AM588">
        <v>0</v>
      </c>
      <c r="AN588">
        <v>0</v>
      </c>
      <c r="AO588">
        <v>0</v>
      </c>
      <c r="AP588" t="s">
        <v>106</v>
      </c>
      <c r="AQ588" t="s">
        <v>107</v>
      </c>
      <c r="AR588" t="s">
        <v>108</v>
      </c>
      <c r="AS588" t="s">
        <v>109</v>
      </c>
      <c r="AT588" t="s">
        <v>110</v>
      </c>
      <c r="AU588" t="s">
        <v>104</v>
      </c>
      <c r="AX588" t="s">
        <v>104</v>
      </c>
      <c r="AY588">
        <v>0</v>
      </c>
      <c r="AZ588">
        <v>1</v>
      </c>
      <c r="BA588">
        <v>4.75</v>
      </c>
      <c r="BC588">
        <v>0</v>
      </c>
      <c r="BD588">
        <v>118</v>
      </c>
      <c r="BE588" t="s">
        <v>136</v>
      </c>
      <c r="BI588" t="s">
        <v>112</v>
      </c>
      <c r="BJ588" t="s">
        <v>111</v>
      </c>
      <c r="BK588" t="s">
        <v>113</v>
      </c>
      <c r="BL588" t="str">
        <f>"https://www.hvlgroup.com/Products/Specs/"&amp;"H256701-AGB"</f>
        <v>https://www.hvlgroup.com/Products/Specs/H256701-AGB</v>
      </c>
      <c r="BM588" t="s">
        <v>1421</v>
      </c>
      <c r="BN588" t="str">
        <f>"https://www.hvlgroup.com/Product/"&amp;"H256701-AGB"</f>
        <v>https://www.hvlgroup.com/Product/H256701-AGB</v>
      </c>
      <c r="BO588" t="s">
        <v>104</v>
      </c>
      <c r="BP588" t="s">
        <v>104</v>
      </c>
      <c r="BQ588" t="s">
        <v>280</v>
      </c>
      <c r="BR588" t="s">
        <v>116</v>
      </c>
      <c r="BS588" t="s">
        <v>116</v>
      </c>
      <c r="BT588">
        <v>0</v>
      </c>
      <c r="BV588" s="1">
        <v>43101</v>
      </c>
      <c r="BW588">
        <v>137</v>
      </c>
      <c r="BX588">
        <v>26</v>
      </c>
      <c r="BY588" t="s">
        <v>104</v>
      </c>
      <c r="BZ588">
        <v>0</v>
      </c>
      <c r="CA588">
        <v>0</v>
      </c>
      <c r="CB588">
        <v>0</v>
      </c>
      <c r="CC588">
        <v>0</v>
      </c>
      <c r="CD588">
        <v>1</v>
      </c>
      <c r="CE588">
        <v>46</v>
      </c>
      <c r="CF588" t="s">
        <v>90</v>
      </c>
      <c r="CI588" t="s">
        <v>111</v>
      </c>
      <c r="CJ588" t="s">
        <v>118</v>
      </c>
      <c r="CK588" t="s">
        <v>111</v>
      </c>
      <c r="CL588" t="s">
        <v>119</v>
      </c>
      <c r="CM588" t="s">
        <v>104</v>
      </c>
    </row>
    <row r="589" spans="1:91" x14ac:dyDescent="0.25">
      <c r="A589" t="s">
        <v>89</v>
      </c>
      <c r="B589" t="s">
        <v>90</v>
      </c>
      <c r="C589" t="s">
        <v>1422</v>
      </c>
      <c r="D589" t="s">
        <v>1419</v>
      </c>
      <c r="E589" s="4">
        <v>806134848491</v>
      </c>
      <c r="F589" t="s">
        <v>134</v>
      </c>
      <c r="G589" s="4">
        <v>92</v>
      </c>
      <c r="H589" s="4">
        <v>184</v>
      </c>
      <c r="I589" t="s">
        <v>135</v>
      </c>
      <c r="J589" t="s">
        <v>1420</v>
      </c>
      <c r="K589" t="s">
        <v>96</v>
      </c>
      <c r="L589" t="s">
        <v>97</v>
      </c>
      <c r="M589" t="s">
        <v>98</v>
      </c>
      <c r="N589" t="s">
        <v>124</v>
      </c>
      <c r="O589" t="s">
        <v>100</v>
      </c>
      <c r="R589">
        <v>0</v>
      </c>
      <c r="S589">
        <v>0</v>
      </c>
      <c r="T589">
        <v>24</v>
      </c>
      <c r="U589">
        <v>26</v>
      </c>
      <c r="V589">
        <v>137</v>
      </c>
      <c r="W589">
        <v>4.75</v>
      </c>
      <c r="X589">
        <v>0</v>
      </c>
      <c r="Y589">
        <v>4</v>
      </c>
      <c r="Z589">
        <v>1</v>
      </c>
      <c r="AA589">
        <v>60</v>
      </c>
      <c r="AB589" t="s">
        <v>103</v>
      </c>
      <c r="AD589" t="s">
        <v>103</v>
      </c>
      <c r="AE589" t="s">
        <v>103</v>
      </c>
      <c r="AF589" t="s">
        <v>104</v>
      </c>
      <c r="AG589" t="s">
        <v>105</v>
      </c>
      <c r="AH589">
        <v>27</v>
      </c>
      <c r="AI589">
        <v>10</v>
      </c>
      <c r="AJ589">
        <v>8</v>
      </c>
      <c r="AK589">
        <v>5</v>
      </c>
      <c r="AL589">
        <v>0</v>
      </c>
      <c r="AM589">
        <v>0</v>
      </c>
      <c r="AN589">
        <v>0</v>
      </c>
      <c r="AO589">
        <v>0</v>
      </c>
      <c r="AP589" t="s">
        <v>106</v>
      </c>
      <c r="AQ589" t="s">
        <v>107</v>
      </c>
      <c r="AR589" t="s">
        <v>108</v>
      </c>
      <c r="AS589" t="s">
        <v>109</v>
      </c>
      <c r="AT589" t="s">
        <v>110</v>
      </c>
      <c r="AU589" t="s">
        <v>104</v>
      </c>
      <c r="AX589" t="s">
        <v>104</v>
      </c>
      <c r="AY589">
        <v>0</v>
      </c>
      <c r="AZ589">
        <v>1</v>
      </c>
      <c r="BA589">
        <v>4.75</v>
      </c>
      <c r="BC589">
        <v>0</v>
      </c>
      <c r="BD589">
        <v>118</v>
      </c>
      <c r="BE589" t="s">
        <v>136</v>
      </c>
      <c r="BI589" t="s">
        <v>112</v>
      </c>
      <c r="BJ589" t="s">
        <v>111</v>
      </c>
      <c r="BK589" t="s">
        <v>125</v>
      </c>
      <c r="BL589" t="str">
        <f>"https://www.hvlgroup.com/Products/Specs/"&amp;"H256701-PN"</f>
        <v>https://www.hvlgroup.com/Products/Specs/H256701-PN</v>
      </c>
      <c r="BM589" t="s">
        <v>1421</v>
      </c>
      <c r="BN589" t="str">
        <f>"https://www.hvlgroup.com/Product/"&amp;"H256701-PN"</f>
        <v>https://www.hvlgroup.com/Product/H256701-PN</v>
      </c>
      <c r="BO589" t="s">
        <v>104</v>
      </c>
      <c r="BP589" t="s">
        <v>104</v>
      </c>
      <c r="BQ589" t="s">
        <v>280</v>
      </c>
      <c r="BR589" t="s">
        <v>116</v>
      </c>
      <c r="BS589" t="s">
        <v>116</v>
      </c>
      <c r="BT589">
        <v>0</v>
      </c>
      <c r="BV589" s="1">
        <v>43101</v>
      </c>
      <c r="BW589">
        <v>137</v>
      </c>
      <c r="BX589">
        <v>26</v>
      </c>
      <c r="BY589" t="s">
        <v>104</v>
      </c>
      <c r="BZ589">
        <v>0</v>
      </c>
      <c r="CA589">
        <v>0</v>
      </c>
      <c r="CB589">
        <v>0</v>
      </c>
      <c r="CC589">
        <v>0</v>
      </c>
      <c r="CD589">
        <v>1</v>
      </c>
      <c r="CE589">
        <v>46</v>
      </c>
      <c r="CF589" t="s">
        <v>90</v>
      </c>
      <c r="CI589" t="s">
        <v>111</v>
      </c>
      <c r="CJ589" t="s">
        <v>118</v>
      </c>
      <c r="CK589" t="s">
        <v>111</v>
      </c>
      <c r="CL589" t="s">
        <v>119</v>
      </c>
      <c r="CM589" t="s">
        <v>104</v>
      </c>
    </row>
    <row r="590" spans="1:91" x14ac:dyDescent="0.25">
      <c r="A590" t="s">
        <v>89</v>
      </c>
      <c r="B590" t="s">
        <v>90</v>
      </c>
      <c r="C590" t="s">
        <v>1423</v>
      </c>
      <c r="D590" t="s">
        <v>1424</v>
      </c>
      <c r="E590" s="4">
        <v>806134848507</v>
      </c>
      <c r="F590" t="s">
        <v>187</v>
      </c>
      <c r="G590" s="4">
        <v>104</v>
      </c>
      <c r="H590" s="4">
        <v>208</v>
      </c>
      <c r="I590" t="s">
        <v>1045</v>
      </c>
      <c r="J590" t="s">
        <v>1425</v>
      </c>
      <c r="K590" t="s">
        <v>96</v>
      </c>
      <c r="L590" t="s">
        <v>97</v>
      </c>
      <c r="M590" t="s">
        <v>98</v>
      </c>
      <c r="N590" t="s">
        <v>99</v>
      </c>
      <c r="O590" t="s">
        <v>100</v>
      </c>
      <c r="R590">
        <v>0</v>
      </c>
      <c r="S590">
        <v>0</v>
      </c>
      <c r="T590">
        <v>8.5</v>
      </c>
      <c r="U590">
        <v>10</v>
      </c>
      <c r="V590">
        <v>124.25</v>
      </c>
      <c r="W590">
        <v>4.75</v>
      </c>
      <c r="X590">
        <v>0</v>
      </c>
      <c r="Y590">
        <v>3</v>
      </c>
      <c r="Z590">
        <v>1</v>
      </c>
      <c r="AA590">
        <v>60</v>
      </c>
      <c r="AB590" t="s">
        <v>103</v>
      </c>
      <c r="AD590" t="s">
        <v>103</v>
      </c>
      <c r="AE590" t="s">
        <v>103</v>
      </c>
      <c r="AF590" t="s">
        <v>104</v>
      </c>
      <c r="AG590" t="s">
        <v>105</v>
      </c>
      <c r="AH590">
        <v>14</v>
      </c>
      <c r="AI590">
        <v>9</v>
      </c>
      <c r="AJ590">
        <v>8</v>
      </c>
      <c r="AK590">
        <v>4</v>
      </c>
      <c r="AL590">
        <v>0</v>
      </c>
      <c r="AM590">
        <v>0</v>
      </c>
      <c r="AN590">
        <v>0</v>
      </c>
      <c r="AO590">
        <v>0</v>
      </c>
      <c r="AP590" t="s">
        <v>106</v>
      </c>
      <c r="AQ590" t="s">
        <v>107</v>
      </c>
      <c r="AR590" t="s">
        <v>108</v>
      </c>
      <c r="AS590" t="s">
        <v>109</v>
      </c>
      <c r="AT590" t="s">
        <v>110</v>
      </c>
      <c r="AU590" t="s">
        <v>104</v>
      </c>
      <c r="AX590" t="s">
        <v>104</v>
      </c>
      <c r="AY590">
        <v>0</v>
      </c>
      <c r="AZ590">
        <v>0.5</v>
      </c>
      <c r="BA590">
        <v>4.75</v>
      </c>
      <c r="BC590">
        <v>0</v>
      </c>
      <c r="BD590">
        <v>121.25</v>
      </c>
      <c r="BE590" t="s">
        <v>136</v>
      </c>
      <c r="BI590" t="s">
        <v>112</v>
      </c>
      <c r="BJ590" t="s">
        <v>111</v>
      </c>
      <c r="BK590" t="s">
        <v>113</v>
      </c>
      <c r="BL590" t="str">
        <f>"https://www.hvlgroup.com/Products/Specs/"&amp;"H257701-AGB"</f>
        <v>https://www.hvlgroup.com/Products/Specs/H257701-AGB</v>
      </c>
      <c r="BM590" t="s">
        <v>1426</v>
      </c>
      <c r="BN590" t="str">
        <f>"https://www.hvlgroup.com/Product/"&amp;"H257701-AGB"</f>
        <v>https://www.hvlgroup.com/Product/H257701-AGB</v>
      </c>
      <c r="BO590" t="s">
        <v>104</v>
      </c>
      <c r="BP590" t="s">
        <v>104</v>
      </c>
      <c r="BQ590" t="s">
        <v>463</v>
      </c>
      <c r="BR590" t="s">
        <v>116</v>
      </c>
      <c r="BS590" t="s">
        <v>116</v>
      </c>
      <c r="BT590">
        <v>0</v>
      </c>
      <c r="BV590" s="1">
        <v>43101</v>
      </c>
      <c r="BW590">
        <v>124.25</v>
      </c>
      <c r="BX590">
        <v>10</v>
      </c>
      <c r="BY590" t="s">
        <v>104</v>
      </c>
      <c r="BZ590">
        <v>0</v>
      </c>
      <c r="CA590">
        <v>0</v>
      </c>
      <c r="CB590">
        <v>0</v>
      </c>
      <c r="CC590">
        <v>0</v>
      </c>
      <c r="CD590">
        <v>1</v>
      </c>
      <c r="CE590">
        <v>46</v>
      </c>
      <c r="CF590" t="s">
        <v>90</v>
      </c>
      <c r="CI590" t="s">
        <v>111</v>
      </c>
      <c r="CJ590" t="s">
        <v>118</v>
      </c>
      <c r="CK590" t="s">
        <v>111</v>
      </c>
      <c r="CL590" t="s">
        <v>119</v>
      </c>
      <c r="CM590" t="s">
        <v>104</v>
      </c>
    </row>
    <row r="591" spans="1:91" x14ac:dyDescent="0.25">
      <c r="A591" t="s">
        <v>89</v>
      </c>
      <c r="B591" t="s">
        <v>90</v>
      </c>
      <c r="C591" t="s">
        <v>1427</v>
      </c>
      <c r="D591" t="s">
        <v>1424</v>
      </c>
      <c r="E591" s="4">
        <v>806134850456</v>
      </c>
      <c r="F591" t="s">
        <v>187</v>
      </c>
      <c r="G591" s="4">
        <v>104</v>
      </c>
      <c r="H591" s="4">
        <v>208</v>
      </c>
      <c r="I591" t="s">
        <v>135</v>
      </c>
      <c r="J591" t="s">
        <v>1425</v>
      </c>
      <c r="K591" t="s">
        <v>96</v>
      </c>
      <c r="L591" t="s">
        <v>97</v>
      </c>
      <c r="M591" t="s">
        <v>98</v>
      </c>
      <c r="N591" t="s">
        <v>121</v>
      </c>
      <c r="O591" t="s">
        <v>100</v>
      </c>
      <c r="R591">
        <v>0</v>
      </c>
      <c r="S591">
        <v>0</v>
      </c>
      <c r="T591">
        <v>8.5</v>
      </c>
      <c r="U591">
        <v>10</v>
      </c>
      <c r="V591">
        <v>124.25</v>
      </c>
      <c r="W591">
        <v>4.75</v>
      </c>
      <c r="X591">
        <v>0</v>
      </c>
      <c r="Y591">
        <v>3</v>
      </c>
      <c r="Z591">
        <v>1</v>
      </c>
      <c r="AA591">
        <v>60</v>
      </c>
      <c r="AB591" t="s">
        <v>103</v>
      </c>
      <c r="AD591" t="s">
        <v>103</v>
      </c>
      <c r="AE591" t="s">
        <v>103</v>
      </c>
      <c r="AF591" t="s">
        <v>104</v>
      </c>
      <c r="AG591" t="s">
        <v>105</v>
      </c>
      <c r="AH591">
        <v>14</v>
      </c>
      <c r="AI591">
        <v>9</v>
      </c>
      <c r="AJ591">
        <v>8</v>
      </c>
      <c r="AK591">
        <v>4</v>
      </c>
      <c r="AL591">
        <v>0</v>
      </c>
      <c r="AM591">
        <v>0</v>
      </c>
      <c r="AN591">
        <v>0</v>
      </c>
      <c r="AO591">
        <v>0</v>
      </c>
      <c r="AP591" t="s">
        <v>106</v>
      </c>
      <c r="AQ591" t="s">
        <v>107</v>
      </c>
      <c r="AR591" t="s">
        <v>108</v>
      </c>
      <c r="AS591" t="s">
        <v>109</v>
      </c>
      <c r="AT591" t="s">
        <v>110</v>
      </c>
      <c r="AU591" t="s">
        <v>104</v>
      </c>
      <c r="AX591" t="s">
        <v>104</v>
      </c>
      <c r="AY591">
        <v>0</v>
      </c>
      <c r="AZ591">
        <v>0.5</v>
      </c>
      <c r="BA591">
        <v>4.75</v>
      </c>
      <c r="BC591">
        <v>0</v>
      </c>
      <c r="BD591">
        <v>121.25</v>
      </c>
      <c r="BE591" t="s">
        <v>136</v>
      </c>
      <c r="BI591" t="s">
        <v>112</v>
      </c>
      <c r="BJ591" t="s">
        <v>111</v>
      </c>
      <c r="BK591" t="s">
        <v>122</v>
      </c>
      <c r="BL591" t="str">
        <f>"https://www.hvlgroup.com/Products/Specs/"&amp;"H257701-OB"</f>
        <v>https://www.hvlgroup.com/Products/Specs/H257701-OB</v>
      </c>
      <c r="BM591" t="s">
        <v>1426</v>
      </c>
      <c r="BN591" t="str">
        <f>"https://www.hvlgroup.com/Product/"&amp;"H257701-OB"</f>
        <v>https://www.hvlgroup.com/Product/H257701-OB</v>
      </c>
      <c r="BO591" t="s">
        <v>104</v>
      </c>
      <c r="BP591" t="s">
        <v>104</v>
      </c>
      <c r="BQ591" t="s">
        <v>463</v>
      </c>
      <c r="BR591" t="s">
        <v>116</v>
      </c>
      <c r="BS591" t="s">
        <v>116</v>
      </c>
      <c r="BT591">
        <v>0</v>
      </c>
      <c r="BV591" s="1">
        <v>43101</v>
      </c>
      <c r="BW591">
        <v>124.25</v>
      </c>
      <c r="BX591">
        <v>10</v>
      </c>
      <c r="BY591" t="s">
        <v>104</v>
      </c>
      <c r="BZ591">
        <v>0</v>
      </c>
      <c r="CA591">
        <v>0</v>
      </c>
      <c r="CB591">
        <v>0</v>
      </c>
      <c r="CC591">
        <v>0</v>
      </c>
      <c r="CD591">
        <v>1</v>
      </c>
      <c r="CE591">
        <v>46</v>
      </c>
      <c r="CF591" t="s">
        <v>90</v>
      </c>
      <c r="CI591" t="s">
        <v>111</v>
      </c>
      <c r="CJ591" t="s">
        <v>118</v>
      </c>
      <c r="CK591" t="s">
        <v>111</v>
      </c>
      <c r="CL591" t="s">
        <v>119</v>
      </c>
      <c r="CM591" t="s">
        <v>104</v>
      </c>
    </row>
    <row r="592" spans="1:91" x14ac:dyDescent="0.25">
      <c r="A592" t="s">
        <v>89</v>
      </c>
      <c r="B592" t="s">
        <v>90</v>
      </c>
      <c r="C592" t="s">
        <v>1428</v>
      </c>
      <c r="D592" t="s">
        <v>1424</v>
      </c>
      <c r="E592" s="4">
        <v>806134848514</v>
      </c>
      <c r="F592" t="s">
        <v>187</v>
      </c>
      <c r="G592" s="4">
        <v>104</v>
      </c>
      <c r="H592" s="4">
        <v>208</v>
      </c>
      <c r="I592" t="s">
        <v>1045</v>
      </c>
      <c r="J592" t="s">
        <v>1425</v>
      </c>
      <c r="K592" t="s">
        <v>96</v>
      </c>
      <c r="L592" t="s">
        <v>97</v>
      </c>
      <c r="M592" t="s">
        <v>98</v>
      </c>
      <c r="N592" t="s">
        <v>124</v>
      </c>
      <c r="O592" t="s">
        <v>100</v>
      </c>
      <c r="R592">
        <v>0</v>
      </c>
      <c r="S592">
        <v>0</v>
      </c>
      <c r="T592">
        <v>8.5</v>
      </c>
      <c r="U592">
        <v>10</v>
      </c>
      <c r="V592">
        <v>124.25</v>
      </c>
      <c r="W592">
        <v>4.75</v>
      </c>
      <c r="X592">
        <v>0</v>
      </c>
      <c r="Y592">
        <v>3</v>
      </c>
      <c r="Z592">
        <v>1</v>
      </c>
      <c r="AA592">
        <v>60</v>
      </c>
      <c r="AB592" t="s">
        <v>103</v>
      </c>
      <c r="AD592" t="s">
        <v>103</v>
      </c>
      <c r="AE592" t="s">
        <v>103</v>
      </c>
      <c r="AF592" t="s">
        <v>104</v>
      </c>
      <c r="AG592" t="s">
        <v>105</v>
      </c>
      <c r="AH592">
        <v>14</v>
      </c>
      <c r="AI592">
        <v>9</v>
      </c>
      <c r="AJ592">
        <v>8</v>
      </c>
      <c r="AK592">
        <v>4</v>
      </c>
      <c r="AL592">
        <v>0</v>
      </c>
      <c r="AM592">
        <v>0</v>
      </c>
      <c r="AN592">
        <v>0</v>
      </c>
      <c r="AO592">
        <v>0</v>
      </c>
      <c r="AP592" t="s">
        <v>106</v>
      </c>
      <c r="AQ592" t="s">
        <v>107</v>
      </c>
      <c r="AR592" t="s">
        <v>108</v>
      </c>
      <c r="AS592" t="s">
        <v>109</v>
      </c>
      <c r="AT592" t="s">
        <v>110</v>
      </c>
      <c r="AU592" t="s">
        <v>104</v>
      </c>
      <c r="AX592" t="s">
        <v>104</v>
      </c>
      <c r="AY592">
        <v>0</v>
      </c>
      <c r="AZ592">
        <v>0.5</v>
      </c>
      <c r="BA592">
        <v>4.75</v>
      </c>
      <c r="BC592">
        <v>0</v>
      </c>
      <c r="BD592">
        <v>121.25</v>
      </c>
      <c r="BE592" t="s">
        <v>136</v>
      </c>
      <c r="BI592" t="s">
        <v>112</v>
      </c>
      <c r="BJ592" t="s">
        <v>111</v>
      </c>
      <c r="BK592" t="s">
        <v>125</v>
      </c>
      <c r="BL592" t="str">
        <f>"https://www.hvlgroup.com/Products/Specs/"&amp;"H257701-PN"</f>
        <v>https://www.hvlgroup.com/Products/Specs/H257701-PN</v>
      </c>
      <c r="BM592" t="s">
        <v>1426</v>
      </c>
      <c r="BN592" t="str">
        <f>"https://www.hvlgroup.com/Product/"&amp;"H257701-PN"</f>
        <v>https://www.hvlgroup.com/Product/H257701-PN</v>
      </c>
      <c r="BO592" t="s">
        <v>104</v>
      </c>
      <c r="BP592" t="s">
        <v>104</v>
      </c>
      <c r="BQ592" t="s">
        <v>463</v>
      </c>
      <c r="BR592" t="s">
        <v>116</v>
      </c>
      <c r="BS592" t="s">
        <v>116</v>
      </c>
      <c r="BT592">
        <v>0</v>
      </c>
      <c r="BV592" s="1">
        <v>43101</v>
      </c>
      <c r="BW592">
        <v>124.25</v>
      </c>
      <c r="BX592">
        <v>10</v>
      </c>
      <c r="BY592" t="s">
        <v>104</v>
      </c>
      <c r="BZ592">
        <v>0</v>
      </c>
      <c r="CA592">
        <v>0</v>
      </c>
      <c r="CB592">
        <v>0</v>
      </c>
      <c r="CC592">
        <v>0</v>
      </c>
      <c r="CD592">
        <v>1</v>
      </c>
      <c r="CE592">
        <v>46</v>
      </c>
      <c r="CF592" t="s">
        <v>90</v>
      </c>
      <c r="CI592" t="s">
        <v>111</v>
      </c>
      <c r="CJ592" t="s">
        <v>118</v>
      </c>
      <c r="CK592" t="s">
        <v>111</v>
      </c>
      <c r="CL592" t="s">
        <v>119</v>
      </c>
      <c r="CM592" t="s">
        <v>104</v>
      </c>
    </row>
    <row r="593" spans="1:91" x14ac:dyDescent="0.25">
      <c r="A593" t="s">
        <v>89</v>
      </c>
      <c r="B593" t="s">
        <v>90</v>
      </c>
      <c r="C593" t="s">
        <v>1429</v>
      </c>
      <c r="D593" t="s">
        <v>1430</v>
      </c>
      <c r="E593" s="4">
        <v>806134854423</v>
      </c>
      <c r="F593" t="s">
        <v>128</v>
      </c>
      <c r="G593" s="4">
        <v>290</v>
      </c>
      <c r="I593" t="s">
        <v>94</v>
      </c>
      <c r="J593" t="s">
        <v>1431</v>
      </c>
      <c r="K593" t="s">
        <v>96</v>
      </c>
      <c r="L593" t="s">
        <v>97</v>
      </c>
      <c r="M593" t="s">
        <v>98</v>
      </c>
      <c r="N593" t="s">
        <v>1432</v>
      </c>
      <c r="O593" t="s">
        <v>100</v>
      </c>
      <c r="P593" t="s">
        <v>1402</v>
      </c>
      <c r="Q593" t="s">
        <v>102</v>
      </c>
      <c r="R593">
        <v>0</v>
      </c>
      <c r="S593">
        <v>11.25</v>
      </c>
      <c r="T593">
        <v>18.75</v>
      </c>
      <c r="U593">
        <v>0</v>
      </c>
      <c r="V593">
        <v>0</v>
      </c>
      <c r="W593">
        <v>0</v>
      </c>
      <c r="X593">
        <v>6</v>
      </c>
      <c r="Y593">
        <v>18</v>
      </c>
      <c r="Z593">
        <v>2</v>
      </c>
      <c r="AA593">
        <v>60</v>
      </c>
      <c r="AB593" t="s">
        <v>1208</v>
      </c>
      <c r="AD593" t="s">
        <v>1208</v>
      </c>
      <c r="AE593" t="s">
        <v>1208</v>
      </c>
      <c r="AF593" t="s">
        <v>104</v>
      </c>
      <c r="AG593" t="s">
        <v>105</v>
      </c>
      <c r="AH593">
        <v>23</v>
      </c>
      <c r="AI593">
        <v>16</v>
      </c>
      <c r="AJ593">
        <v>13</v>
      </c>
      <c r="AK593">
        <v>13</v>
      </c>
      <c r="AL593">
        <v>0</v>
      </c>
      <c r="AM593">
        <v>0</v>
      </c>
      <c r="AN593">
        <v>0</v>
      </c>
      <c r="AO593">
        <v>0</v>
      </c>
      <c r="AP593" t="s">
        <v>106</v>
      </c>
      <c r="AQ593" t="s">
        <v>107</v>
      </c>
      <c r="AR593" t="s">
        <v>108</v>
      </c>
      <c r="AS593" t="s">
        <v>109</v>
      </c>
      <c r="AT593" t="s">
        <v>110</v>
      </c>
      <c r="AU593" t="s">
        <v>111</v>
      </c>
      <c r="AV593" t="s">
        <v>112</v>
      </c>
      <c r="AW593" t="s">
        <v>112</v>
      </c>
      <c r="AX593" t="s">
        <v>104</v>
      </c>
      <c r="AY593">
        <v>10.25</v>
      </c>
      <c r="AZ593">
        <v>0.625</v>
      </c>
      <c r="BA593">
        <v>0</v>
      </c>
      <c r="BC593">
        <v>0</v>
      </c>
      <c r="BD593">
        <v>16</v>
      </c>
      <c r="BI593" t="s">
        <v>112</v>
      </c>
      <c r="BJ593" t="s">
        <v>111</v>
      </c>
      <c r="BK593" t="s">
        <v>1433</v>
      </c>
      <c r="BL593" t="str">
        <f>"https://www.hvlgroup.com/Products/Specs/"&amp;"H259102-AGB/MG"</f>
        <v>https://www.hvlgroup.com/Products/Specs/H259102-AGB/MG</v>
      </c>
      <c r="BM593" t="s">
        <v>1434</v>
      </c>
      <c r="BN593" t="str">
        <f>"https://www.hvlgroup.com/Product/"&amp;"H259102-AGB/MG"</f>
        <v>https://www.hvlgroup.com/Product/H259102-AGB/MG</v>
      </c>
      <c r="BO593" t="s">
        <v>104</v>
      </c>
      <c r="BP593" t="s">
        <v>104</v>
      </c>
      <c r="BQ593" t="s">
        <v>310</v>
      </c>
      <c r="BR593" t="s">
        <v>116</v>
      </c>
      <c r="BS593" t="s">
        <v>1435</v>
      </c>
      <c r="BT593">
        <v>10.75</v>
      </c>
      <c r="BV593" s="1">
        <v>43101</v>
      </c>
      <c r="BW593">
        <v>0</v>
      </c>
      <c r="BX593">
        <v>0</v>
      </c>
      <c r="BY593" t="s">
        <v>104</v>
      </c>
      <c r="BZ593">
        <v>0</v>
      </c>
      <c r="CA593">
        <v>0</v>
      </c>
      <c r="CB593">
        <v>0</v>
      </c>
      <c r="CC593">
        <v>0</v>
      </c>
      <c r="CD593">
        <v>1</v>
      </c>
      <c r="CE593">
        <v>88</v>
      </c>
      <c r="CF593" t="s">
        <v>90</v>
      </c>
      <c r="CG593" s="1">
        <v>43709</v>
      </c>
      <c r="CI593" t="s">
        <v>111</v>
      </c>
      <c r="CJ593" t="s">
        <v>118</v>
      </c>
      <c r="CK593" t="s">
        <v>111</v>
      </c>
      <c r="CL593" t="s">
        <v>119</v>
      </c>
      <c r="CM593" t="s">
        <v>104</v>
      </c>
    </row>
    <row r="594" spans="1:91" x14ac:dyDescent="0.25">
      <c r="A594" t="s">
        <v>89</v>
      </c>
      <c r="B594" t="s">
        <v>90</v>
      </c>
      <c r="C594" t="s">
        <v>1436</v>
      </c>
      <c r="D594" t="s">
        <v>1430</v>
      </c>
      <c r="E594" s="4">
        <v>806134850364</v>
      </c>
      <c r="F594" t="s">
        <v>128</v>
      </c>
      <c r="G594" s="4">
        <v>290</v>
      </c>
      <c r="I594" t="s">
        <v>94</v>
      </c>
      <c r="J594" t="s">
        <v>1431</v>
      </c>
      <c r="K594" t="s">
        <v>96</v>
      </c>
      <c r="L594" t="s">
        <v>97</v>
      </c>
      <c r="M594" t="s">
        <v>98</v>
      </c>
      <c r="N594" t="s">
        <v>1437</v>
      </c>
      <c r="O594" t="s">
        <v>100</v>
      </c>
      <c r="P594" t="s">
        <v>1402</v>
      </c>
      <c r="Q594" t="s">
        <v>102</v>
      </c>
      <c r="R594">
        <v>0</v>
      </c>
      <c r="S594">
        <v>11.25</v>
      </c>
      <c r="T594">
        <v>18.75</v>
      </c>
      <c r="U594">
        <v>0</v>
      </c>
      <c r="V594">
        <v>0</v>
      </c>
      <c r="W594">
        <v>0</v>
      </c>
      <c r="X594">
        <v>6</v>
      </c>
      <c r="Y594">
        <v>15</v>
      </c>
      <c r="Z594">
        <v>2</v>
      </c>
      <c r="AA594">
        <v>60</v>
      </c>
      <c r="AB594" t="s">
        <v>1208</v>
      </c>
      <c r="AD594" t="s">
        <v>1208</v>
      </c>
      <c r="AE594" t="s">
        <v>1208</v>
      </c>
      <c r="AF594" t="s">
        <v>104</v>
      </c>
      <c r="AG594" t="s">
        <v>105</v>
      </c>
      <c r="AH594">
        <v>23</v>
      </c>
      <c r="AI594">
        <v>16</v>
      </c>
      <c r="AJ594">
        <v>13</v>
      </c>
      <c r="AK594">
        <v>13</v>
      </c>
      <c r="AL594">
        <v>0</v>
      </c>
      <c r="AM594">
        <v>0</v>
      </c>
      <c r="AN594">
        <v>0</v>
      </c>
      <c r="AO594">
        <v>0</v>
      </c>
      <c r="AP594" t="s">
        <v>106</v>
      </c>
      <c r="AQ594" t="s">
        <v>107</v>
      </c>
      <c r="AR594" t="s">
        <v>108</v>
      </c>
      <c r="AS594" t="s">
        <v>109</v>
      </c>
      <c r="AT594" t="s">
        <v>110</v>
      </c>
      <c r="AU594" t="s">
        <v>111</v>
      </c>
      <c r="AV594" t="s">
        <v>112</v>
      </c>
      <c r="AW594" t="s">
        <v>112</v>
      </c>
      <c r="AX594" t="s">
        <v>104</v>
      </c>
      <c r="AY594">
        <v>10.25</v>
      </c>
      <c r="AZ594">
        <v>0.625</v>
      </c>
      <c r="BA594">
        <v>0</v>
      </c>
      <c r="BC594">
        <v>0</v>
      </c>
      <c r="BD594">
        <v>16</v>
      </c>
      <c r="BI594" t="s">
        <v>112</v>
      </c>
      <c r="BJ594" t="s">
        <v>111</v>
      </c>
      <c r="BK594" t="s">
        <v>1438</v>
      </c>
      <c r="BL594" t="str">
        <f>"https://www.hvlgroup.com/Products/Specs/"&amp;"H259102-AGB/MNT"</f>
        <v>https://www.hvlgroup.com/Products/Specs/H259102-AGB/MNT</v>
      </c>
      <c r="BM594" t="s">
        <v>1434</v>
      </c>
      <c r="BN594" t="str">
        <f>"https://www.hvlgroup.com/Product/"&amp;"H259102-AGB/MNT"</f>
        <v>https://www.hvlgroup.com/Product/H259102-AGB/MNT</v>
      </c>
      <c r="BO594" t="s">
        <v>104</v>
      </c>
      <c r="BP594" t="s">
        <v>104</v>
      </c>
      <c r="BQ594" t="s">
        <v>310</v>
      </c>
      <c r="BR594" t="s">
        <v>116</v>
      </c>
      <c r="BS594" t="s">
        <v>1435</v>
      </c>
      <c r="BT594">
        <v>10.75</v>
      </c>
      <c r="BV594" s="1">
        <v>43101</v>
      </c>
      <c r="BW594">
        <v>0</v>
      </c>
      <c r="BX594">
        <v>0</v>
      </c>
      <c r="BY594" t="s">
        <v>104</v>
      </c>
      <c r="BZ594">
        <v>0</v>
      </c>
      <c r="CA594">
        <v>0</v>
      </c>
      <c r="CB594">
        <v>0</v>
      </c>
      <c r="CC594">
        <v>0</v>
      </c>
      <c r="CD594">
        <v>1</v>
      </c>
      <c r="CE594">
        <v>88</v>
      </c>
      <c r="CF594" t="s">
        <v>90</v>
      </c>
      <c r="CG594" s="1">
        <v>43709</v>
      </c>
      <c r="CI594" t="s">
        <v>111</v>
      </c>
      <c r="CJ594" t="s">
        <v>118</v>
      </c>
      <c r="CK594" t="s">
        <v>111</v>
      </c>
      <c r="CL594" t="s">
        <v>119</v>
      </c>
      <c r="CM594" t="s">
        <v>104</v>
      </c>
    </row>
    <row r="595" spans="1:91" x14ac:dyDescent="0.25">
      <c r="A595" t="s">
        <v>89</v>
      </c>
      <c r="B595" t="s">
        <v>90</v>
      </c>
      <c r="C595" t="s">
        <v>1439</v>
      </c>
      <c r="D595" t="s">
        <v>1430</v>
      </c>
      <c r="E595" s="4">
        <v>806134850371</v>
      </c>
      <c r="F595" t="s">
        <v>128</v>
      </c>
      <c r="G595" s="4">
        <v>290</v>
      </c>
      <c r="H595" s="4">
        <v>580</v>
      </c>
      <c r="I595" t="s">
        <v>94</v>
      </c>
      <c r="J595" t="s">
        <v>1431</v>
      </c>
      <c r="K595" t="s">
        <v>96</v>
      </c>
      <c r="L595" t="s">
        <v>97</v>
      </c>
      <c r="M595" t="s">
        <v>98</v>
      </c>
      <c r="N595" t="s">
        <v>1440</v>
      </c>
      <c r="O595" t="s">
        <v>100</v>
      </c>
      <c r="P595" t="s">
        <v>1402</v>
      </c>
      <c r="Q595" t="s">
        <v>102</v>
      </c>
      <c r="R595">
        <v>0</v>
      </c>
      <c r="S595">
        <v>11.25</v>
      </c>
      <c r="T595">
        <v>18.75</v>
      </c>
      <c r="U595">
        <v>0</v>
      </c>
      <c r="V595">
        <v>0</v>
      </c>
      <c r="W595">
        <v>0</v>
      </c>
      <c r="X595">
        <v>6</v>
      </c>
      <c r="Y595">
        <v>15</v>
      </c>
      <c r="Z595">
        <v>2</v>
      </c>
      <c r="AA595">
        <v>60</v>
      </c>
      <c r="AB595" t="s">
        <v>1208</v>
      </c>
      <c r="AD595" t="s">
        <v>1208</v>
      </c>
      <c r="AE595" t="s">
        <v>1208</v>
      </c>
      <c r="AF595" t="s">
        <v>104</v>
      </c>
      <c r="AG595" t="s">
        <v>105</v>
      </c>
      <c r="AH595">
        <v>23</v>
      </c>
      <c r="AI595">
        <v>16</v>
      </c>
      <c r="AJ595">
        <v>13</v>
      </c>
      <c r="AK595">
        <v>13</v>
      </c>
      <c r="AL595">
        <v>0</v>
      </c>
      <c r="AM595">
        <v>0</v>
      </c>
      <c r="AN595">
        <v>0</v>
      </c>
      <c r="AO595">
        <v>0</v>
      </c>
      <c r="AP595" t="s">
        <v>106</v>
      </c>
      <c r="AQ595" t="s">
        <v>107</v>
      </c>
      <c r="AR595" t="s">
        <v>108</v>
      </c>
      <c r="AS595" t="s">
        <v>109</v>
      </c>
      <c r="AT595" t="s">
        <v>110</v>
      </c>
      <c r="AU595" t="s">
        <v>111</v>
      </c>
      <c r="AV595" t="s">
        <v>112</v>
      </c>
      <c r="AW595" t="s">
        <v>112</v>
      </c>
      <c r="AX595" t="s">
        <v>104</v>
      </c>
      <c r="AY595">
        <v>10.25</v>
      </c>
      <c r="AZ595">
        <v>0.625</v>
      </c>
      <c r="BA595">
        <v>0</v>
      </c>
      <c r="BC595">
        <v>0</v>
      </c>
      <c r="BD595">
        <v>16</v>
      </c>
      <c r="BI595" t="s">
        <v>112</v>
      </c>
      <c r="BJ595" t="s">
        <v>111</v>
      </c>
      <c r="BK595" t="s">
        <v>1441</v>
      </c>
      <c r="BL595" t="str">
        <f>"https://www.hvlgroup.com/Products/Specs/"&amp;"H259102-AGB/NVY"</f>
        <v>https://www.hvlgroup.com/Products/Specs/H259102-AGB/NVY</v>
      </c>
      <c r="BM595" t="s">
        <v>1434</v>
      </c>
      <c r="BN595" t="str">
        <f>"https://www.hvlgroup.com/Product/"&amp;"H259102-AGB/NVY"</f>
        <v>https://www.hvlgroup.com/Product/H259102-AGB/NVY</v>
      </c>
      <c r="BO595" t="s">
        <v>104</v>
      </c>
      <c r="BP595" t="s">
        <v>104</v>
      </c>
      <c r="BQ595" t="s">
        <v>310</v>
      </c>
      <c r="BR595" t="s">
        <v>116</v>
      </c>
      <c r="BS595" t="s">
        <v>1435</v>
      </c>
      <c r="BT595">
        <v>10.75</v>
      </c>
      <c r="BV595" s="1">
        <v>43101</v>
      </c>
      <c r="BW595">
        <v>0</v>
      </c>
      <c r="BX595">
        <v>0</v>
      </c>
      <c r="BY595" t="s">
        <v>104</v>
      </c>
      <c r="BZ595">
        <v>0</v>
      </c>
      <c r="CA595">
        <v>0</v>
      </c>
      <c r="CB595">
        <v>0</v>
      </c>
      <c r="CC595">
        <v>0</v>
      </c>
      <c r="CD595">
        <v>1</v>
      </c>
      <c r="CE595">
        <v>88</v>
      </c>
      <c r="CF595" t="s">
        <v>90</v>
      </c>
      <c r="CI595" t="s">
        <v>111</v>
      </c>
      <c r="CJ595" t="s">
        <v>118</v>
      </c>
      <c r="CK595" t="s">
        <v>111</v>
      </c>
      <c r="CL595" t="s">
        <v>119</v>
      </c>
      <c r="CM595" t="s">
        <v>104</v>
      </c>
    </row>
    <row r="596" spans="1:91" x14ac:dyDescent="0.25">
      <c r="A596" t="s">
        <v>89</v>
      </c>
      <c r="B596" t="s">
        <v>90</v>
      </c>
      <c r="C596" t="s">
        <v>1442</v>
      </c>
      <c r="D596" t="s">
        <v>1430</v>
      </c>
      <c r="E596" s="4">
        <v>806134849115</v>
      </c>
      <c r="F596" t="s">
        <v>128</v>
      </c>
      <c r="G596" s="4">
        <v>290</v>
      </c>
      <c r="H596" s="4">
        <v>580</v>
      </c>
      <c r="I596" t="s">
        <v>94</v>
      </c>
      <c r="J596" t="s">
        <v>1431</v>
      </c>
      <c r="K596" t="s">
        <v>96</v>
      </c>
      <c r="L596" t="s">
        <v>97</v>
      </c>
      <c r="M596" t="s">
        <v>98</v>
      </c>
      <c r="N596" t="s">
        <v>1136</v>
      </c>
      <c r="O596" t="s">
        <v>100</v>
      </c>
      <c r="P596" t="s">
        <v>1402</v>
      </c>
      <c r="Q596" t="s">
        <v>102</v>
      </c>
      <c r="R596">
        <v>0</v>
      </c>
      <c r="S596">
        <v>11.25</v>
      </c>
      <c r="T596">
        <v>18.75</v>
      </c>
      <c r="U596">
        <v>0</v>
      </c>
      <c r="V596">
        <v>0</v>
      </c>
      <c r="W596">
        <v>0</v>
      </c>
      <c r="X596">
        <v>6</v>
      </c>
      <c r="Y596">
        <v>15</v>
      </c>
      <c r="Z596">
        <v>2</v>
      </c>
      <c r="AA596">
        <v>60</v>
      </c>
      <c r="AB596" t="s">
        <v>1208</v>
      </c>
      <c r="AD596" t="s">
        <v>1208</v>
      </c>
      <c r="AE596" t="s">
        <v>1208</v>
      </c>
      <c r="AF596" t="s">
        <v>104</v>
      </c>
      <c r="AG596" t="s">
        <v>105</v>
      </c>
      <c r="AH596">
        <v>23</v>
      </c>
      <c r="AI596">
        <v>16</v>
      </c>
      <c r="AJ596">
        <v>13</v>
      </c>
      <c r="AK596">
        <v>13</v>
      </c>
      <c r="AL596">
        <v>0</v>
      </c>
      <c r="AM596">
        <v>0</v>
      </c>
      <c r="AN596">
        <v>0</v>
      </c>
      <c r="AO596">
        <v>0</v>
      </c>
      <c r="AP596" t="s">
        <v>106</v>
      </c>
      <c r="AQ596" t="s">
        <v>107</v>
      </c>
      <c r="AR596" t="s">
        <v>108</v>
      </c>
      <c r="AS596" t="s">
        <v>109</v>
      </c>
      <c r="AT596" t="s">
        <v>110</v>
      </c>
      <c r="AU596" t="s">
        <v>111</v>
      </c>
      <c r="AV596" t="s">
        <v>112</v>
      </c>
      <c r="AW596" t="s">
        <v>112</v>
      </c>
      <c r="AX596" t="s">
        <v>104</v>
      </c>
      <c r="AY596">
        <v>10.25</v>
      </c>
      <c r="AZ596">
        <v>0.625</v>
      </c>
      <c r="BA596">
        <v>0</v>
      </c>
      <c r="BC596">
        <v>0</v>
      </c>
      <c r="BD596">
        <v>16</v>
      </c>
      <c r="BI596" t="s">
        <v>112</v>
      </c>
      <c r="BJ596" t="s">
        <v>111</v>
      </c>
      <c r="BK596" t="s">
        <v>1138</v>
      </c>
      <c r="BL596" t="str">
        <f>"https://www.hvlgroup.com/Products/Specs/"&amp;"H259102-AGB/PK"</f>
        <v>https://www.hvlgroup.com/Products/Specs/H259102-AGB/PK</v>
      </c>
      <c r="BM596" t="s">
        <v>1434</v>
      </c>
      <c r="BN596" t="str">
        <f>"https://www.hvlgroup.com/Product/"&amp;"H259102-AGB/PK"</f>
        <v>https://www.hvlgroup.com/Product/H259102-AGB/PK</v>
      </c>
      <c r="BO596" t="s">
        <v>104</v>
      </c>
      <c r="BP596" t="s">
        <v>104</v>
      </c>
      <c r="BQ596" t="s">
        <v>310</v>
      </c>
      <c r="BR596" t="s">
        <v>116</v>
      </c>
      <c r="BS596" t="s">
        <v>1435</v>
      </c>
      <c r="BT596">
        <v>10.75</v>
      </c>
      <c r="BV596" s="1">
        <v>43101</v>
      </c>
      <c r="BW596">
        <v>0</v>
      </c>
      <c r="BX596">
        <v>0</v>
      </c>
      <c r="BY596" t="s">
        <v>104</v>
      </c>
      <c r="BZ596">
        <v>0</v>
      </c>
      <c r="CA596">
        <v>0</v>
      </c>
      <c r="CB596">
        <v>0</v>
      </c>
      <c r="CC596">
        <v>0</v>
      </c>
      <c r="CD596">
        <v>1</v>
      </c>
      <c r="CE596">
        <v>88</v>
      </c>
      <c r="CF596" t="s">
        <v>90</v>
      </c>
      <c r="CI596" t="s">
        <v>111</v>
      </c>
      <c r="CJ596" t="s">
        <v>118</v>
      </c>
      <c r="CK596" t="s">
        <v>111</v>
      </c>
      <c r="CL596" t="s">
        <v>119</v>
      </c>
      <c r="CM596" t="s">
        <v>104</v>
      </c>
    </row>
    <row r="597" spans="1:91" x14ac:dyDescent="0.25">
      <c r="A597" t="s">
        <v>89</v>
      </c>
      <c r="B597" t="s">
        <v>90</v>
      </c>
      <c r="C597" t="s">
        <v>1443</v>
      </c>
      <c r="D597" t="s">
        <v>1430</v>
      </c>
      <c r="E597" s="4">
        <v>806134850388</v>
      </c>
      <c r="F597" t="s">
        <v>128</v>
      </c>
      <c r="G597" s="4">
        <v>290</v>
      </c>
      <c r="H597" s="4">
        <v>580</v>
      </c>
      <c r="I597" t="s">
        <v>94</v>
      </c>
      <c r="J597" t="s">
        <v>1431</v>
      </c>
      <c r="K597" t="s">
        <v>96</v>
      </c>
      <c r="L597" t="s">
        <v>97</v>
      </c>
      <c r="M597" t="s">
        <v>98</v>
      </c>
      <c r="N597" t="s">
        <v>695</v>
      </c>
      <c r="O597" t="s">
        <v>100</v>
      </c>
      <c r="P597" t="s">
        <v>1402</v>
      </c>
      <c r="Q597" t="s">
        <v>102</v>
      </c>
      <c r="R597">
        <v>0</v>
      </c>
      <c r="S597">
        <v>11.25</v>
      </c>
      <c r="T597">
        <v>18.75</v>
      </c>
      <c r="U597">
        <v>0</v>
      </c>
      <c r="V597">
        <v>0</v>
      </c>
      <c r="W597">
        <v>0</v>
      </c>
      <c r="X597">
        <v>6</v>
      </c>
      <c r="Y597">
        <v>15</v>
      </c>
      <c r="Z597">
        <v>2</v>
      </c>
      <c r="AA597">
        <v>60</v>
      </c>
      <c r="AB597" t="s">
        <v>1208</v>
      </c>
      <c r="AD597" t="s">
        <v>1208</v>
      </c>
      <c r="AE597" t="s">
        <v>1208</v>
      </c>
      <c r="AF597" t="s">
        <v>104</v>
      </c>
      <c r="AG597" t="s">
        <v>105</v>
      </c>
      <c r="AH597">
        <v>23</v>
      </c>
      <c r="AI597">
        <v>16</v>
      </c>
      <c r="AJ597">
        <v>13</v>
      </c>
      <c r="AK597">
        <v>13</v>
      </c>
      <c r="AL597">
        <v>0</v>
      </c>
      <c r="AM597">
        <v>0</v>
      </c>
      <c r="AN597">
        <v>0</v>
      </c>
      <c r="AO597">
        <v>0</v>
      </c>
      <c r="AP597" t="s">
        <v>106</v>
      </c>
      <c r="AQ597" t="s">
        <v>107</v>
      </c>
      <c r="AR597" t="s">
        <v>108</v>
      </c>
      <c r="AS597" t="s">
        <v>109</v>
      </c>
      <c r="AT597" t="s">
        <v>110</v>
      </c>
      <c r="AU597" t="s">
        <v>111</v>
      </c>
      <c r="AV597" t="s">
        <v>112</v>
      </c>
      <c r="AW597" t="s">
        <v>112</v>
      </c>
      <c r="AX597" t="s">
        <v>104</v>
      </c>
      <c r="AY597">
        <v>10.25</v>
      </c>
      <c r="AZ597">
        <v>0.625</v>
      </c>
      <c r="BA597">
        <v>0</v>
      </c>
      <c r="BC597">
        <v>0</v>
      </c>
      <c r="BD597">
        <v>16</v>
      </c>
      <c r="BI597" t="s">
        <v>112</v>
      </c>
      <c r="BJ597" t="s">
        <v>111</v>
      </c>
      <c r="BK597" t="s">
        <v>696</v>
      </c>
      <c r="BL597" t="str">
        <f>"https://www.hvlgroup.com/Products/Specs/"&amp;"H259102-AGB/WH"</f>
        <v>https://www.hvlgroup.com/Products/Specs/H259102-AGB/WH</v>
      </c>
      <c r="BM597" t="s">
        <v>1434</v>
      </c>
      <c r="BN597" t="str">
        <f>"https://www.hvlgroup.com/Product/"&amp;"H259102-AGB/WH"</f>
        <v>https://www.hvlgroup.com/Product/H259102-AGB/WH</v>
      </c>
      <c r="BO597" t="s">
        <v>104</v>
      </c>
      <c r="BP597" t="s">
        <v>104</v>
      </c>
      <c r="BQ597" t="s">
        <v>310</v>
      </c>
      <c r="BR597" t="s">
        <v>116</v>
      </c>
      <c r="BS597" t="s">
        <v>1435</v>
      </c>
      <c r="BT597">
        <v>10.75</v>
      </c>
      <c r="BV597" s="1">
        <v>43101</v>
      </c>
      <c r="BW597">
        <v>0</v>
      </c>
      <c r="BX597">
        <v>0</v>
      </c>
      <c r="BY597" t="s">
        <v>104</v>
      </c>
      <c r="BZ597">
        <v>0</v>
      </c>
      <c r="CA597">
        <v>0</v>
      </c>
      <c r="CB597">
        <v>0</v>
      </c>
      <c r="CC597">
        <v>0</v>
      </c>
      <c r="CD597">
        <v>1</v>
      </c>
      <c r="CE597">
        <v>88</v>
      </c>
      <c r="CF597" t="s">
        <v>90</v>
      </c>
      <c r="CI597" t="s">
        <v>111</v>
      </c>
      <c r="CJ597" t="s">
        <v>118</v>
      </c>
      <c r="CK597" t="s">
        <v>111</v>
      </c>
      <c r="CL597" t="s">
        <v>119</v>
      </c>
      <c r="CM597" t="s">
        <v>104</v>
      </c>
    </row>
    <row r="598" spans="1:91" x14ac:dyDescent="0.25">
      <c r="A598" t="s">
        <v>89</v>
      </c>
      <c r="B598" t="s">
        <v>90</v>
      </c>
      <c r="C598" t="s">
        <v>1444</v>
      </c>
      <c r="D598" t="s">
        <v>1430</v>
      </c>
      <c r="E598" s="4">
        <v>806134854430</v>
      </c>
      <c r="F598" t="s">
        <v>128</v>
      </c>
      <c r="G598" s="4">
        <v>290</v>
      </c>
      <c r="I598" t="s">
        <v>94</v>
      </c>
      <c r="J598" t="s">
        <v>1431</v>
      </c>
      <c r="K598" t="s">
        <v>96</v>
      </c>
      <c r="L598" t="s">
        <v>97</v>
      </c>
      <c r="M598" t="s">
        <v>98</v>
      </c>
      <c r="N598" t="s">
        <v>1445</v>
      </c>
      <c r="O598" t="s">
        <v>100</v>
      </c>
      <c r="P598" t="s">
        <v>1402</v>
      </c>
      <c r="Q598" t="s">
        <v>102</v>
      </c>
      <c r="R598">
        <v>0</v>
      </c>
      <c r="S598">
        <v>11.25</v>
      </c>
      <c r="T598">
        <v>18.75</v>
      </c>
      <c r="U598">
        <v>0</v>
      </c>
      <c r="V598">
        <v>0</v>
      </c>
      <c r="W598">
        <v>0</v>
      </c>
      <c r="X598">
        <v>6</v>
      </c>
      <c r="Y598">
        <v>15</v>
      </c>
      <c r="Z598">
        <v>2</v>
      </c>
      <c r="AA598">
        <v>60</v>
      </c>
      <c r="AB598" t="s">
        <v>1208</v>
      </c>
      <c r="AD598" t="s">
        <v>1208</v>
      </c>
      <c r="AE598" t="s">
        <v>1208</v>
      </c>
      <c r="AF598" t="s">
        <v>104</v>
      </c>
      <c r="AG598" t="s">
        <v>105</v>
      </c>
      <c r="AH598">
        <v>23</v>
      </c>
      <c r="AI598">
        <v>16</v>
      </c>
      <c r="AJ598">
        <v>13</v>
      </c>
      <c r="AK598">
        <v>13</v>
      </c>
      <c r="AL598">
        <v>0</v>
      </c>
      <c r="AM598">
        <v>0</v>
      </c>
      <c r="AN598">
        <v>0</v>
      </c>
      <c r="AO598">
        <v>0</v>
      </c>
      <c r="AP598" t="s">
        <v>106</v>
      </c>
      <c r="AQ598" t="s">
        <v>107</v>
      </c>
      <c r="AR598" t="s">
        <v>108</v>
      </c>
      <c r="AS598" t="s">
        <v>109</v>
      </c>
      <c r="AT598" t="s">
        <v>110</v>
      </c>
      <c r="AU598" t="s">
        <v>111</v>
      </c>
      <c r="AV598" t="s">
        <v>112</v>
      </c>
      <c r="AW598" t="s">
        <v>112</v>
      </c>
      <c r="AX598" t="s">
        <v>104</v>
      </c>
      <c r="AY598">
        <v>10.25</v>
      </c>
      <c r="AZ598">
        <v>0.625</v>
      </c>
      <c r="BA598">
        <v>0</v>
      </c>
      <c r="BC598">
        <v>0</v>
      </c>
      <c r="BD598">
        <v>16</v>
      </c>
      <c r="BI598" t="s">
        <v>112</v>
      </c>
      <c r="BJ598" t="s">
        <v>111</v>
      </c>
      <c r="BK598" t="s">
        <v>1446</v>
      </c>
      <c r="BL598" t="str">
        <f>"https://www.hvlgroup.com/Products/Specs/"&amp;"H259102-PN/MG"</f>
        <v>https://www.hvlgroup.com/Products/Specs/H259102-PN/MG</v>
      </c>
      <c r="BM598" t="s">
        <v>1434</v>
      </c>
      <c r="BN598" t="str">
        <f>"https://www.hvlgroup.com/Product/"&amp;"H259102-PN/MG"</f>
        <v>https://www.hvlgroup.com/Product/H259102-PN/MG</v>
      </c>
      <c r="BO598" t="s">
        <v>104</v>
      </c>
      <c r="BP598" t="s">
        <v>104</v>
      </c>
      <c r="BQ598" t="s">
        <v>310</v>
      </c>
      <c r="BR598" t="s">
        <v>116</v>
      </c>
      <c r="BS598" t="s">
        <v>1435</v>
      </c>
      <c r="BT598">
        <v>10.75</v>
      </c>
      <c r="BV598" s="1">
        <v>43101</v>
      </c>
      <c r="BW598">
        <v>0</v>
      </c>
      <c r="BX598">
        <v>0</v>
      </c>
      <c r="BY598" t="s">
        <v>104</v>
      </c>
      <c r="BZ598">
        <v>0</v>
      </c>
      <c r="CA598">
        <v>0</v>
      </c>
      <c r="CB598">
        <v>0</v>
      </c>
      <c r="CC598">
        <v>0</v>
      </c>
      <c r="CD598">
        <v>1</v>
      </c>
      <c r="CE598">
        <v>88</v>
      </c>
      <c r="CF598" t="s">
        <v>90</v>
      </c>
      <c r="CG598" s="1">
        <v>43709</v>
      </c>
      <c r="CI598" t="s">
        <v>111</v>
      </c>
      <c r="CJ598" t="s">
        <v>118</v>
      </c>
      <c r="CK598" t="s">
        <v>111</v>
      </c>
      <c r="CL598" t="s">
        <v>119</v>
      </c>
      <c r="CM598" t="s">
        <v>104</v>
      </c>
    </row>
    <row r="599" spans="1:91" x14ac:dyDescent="0.25">
      <c r="A599" t="s">
        <v>89</v>
      </c>
      <c r="B599" t="s">
        <v>90</v>
      </c>
      <c r="C599" t="s">
        <v>1447</v>
      </c>
      <c r="D599" t="s">
        <v>1430</v>
      </c>
      <c r="E599" s="4">
        <v>806134849122</v>
      </c>
      <c r="F599" t="s">
        <v>128</v>
      </c>
      <c r="G599" s="4">
        <v>290</v>
      </c>
      <c r="I599" t="s">
        <v>94</v>
      </c>
      <c r="J599" t="s">
        <v>1431</v>
      </c>
      <c r="K599" t="s">
        <v>96</v>
      </c>
      <c r="L599" t="s">
        <v>97</v>
      </c>
      <c r="M599" t="s">
        <v>98</v>
      </c>
      <c r="N599" t="s">
        <v>1140</v>
      </c>
      <c r="O599" t="s">
        <v>100</v>
      </c>
      <c r="P599" t="s">
        <v>1402</v>
      </c>
      <c r="Q599" t="s">
        <v>102</v>
      </c>
      <c r="R599">
        <v>0</v>
      </c>
      <c r="S599">
        <v>11.25</v>
      </c>
      <c r="T599">
        <v>18.75</v>
      </c>
      <c r="U599">
        <v>0</v>
      </c>
      <c r="V599">
        <v>0</v>
      </c>
      <c r="W599">
        <v>0</v>
      </c>
      <c r="X599">
        <v>6</v>
      </c>
      <c r="Y599">
        <v>15</v>
      </c>
      <c r="Z599">
        <v>2</v>
      </c>
      <c r="AA599">
        <v>60</v>
      </c>
      <c r="AB599" t="s">
        <v>1208</v>
      </c>
      <c r="AD599" t="s">
        <v>1208</v>
      </c>
      <c r="AE599" t="s">
        <v>1208</v>
      </c>
      <c r="AF599" t="s">
        <v>104</v>
      </c>
      <c r="AG599" t="s">
        <v>105</v>
      </c>
      <c r="AH599">
        <v>23</v>
      </c>
      <c r="AI599">
        <v>16</v>
      </c>
      <c r="AJ599">
        <v>13</v>
      </c>
      <c r="AK599">
        <v>13</v>
      </c>
      <c r="AL599">
        <v>0</v>
      </c>
      <c r="AM599">
        <v>0</v>
      </c>
      <c r="AN599">
        <v>0</v>
      </c>
      <c r="AO599">
        <v>0</v>
      </c>
      <c r="AP599" t="s">
        <v>106</v>
      </c>
      <c r="AQ599" t="s">
        <v>107</v>
      </c>
      <c r="AR599" t="s">
        <v>108</v>
      </c>
      <c r="AS599" t="s">
        <v>109</v>
      </c>
      <c r="AT599" t="s">
        <v>110</v>
      </c>
      <c r="AU599" t="s">
        <v>111</v>
      </c>
      <c r="AV599" t="s">
        <v>112</v>
      </c>
      <c r="AW599" t="s">
        <v>112</v>
      </c>
      <c r="AX599" t="s">
        <v>104</v>
      </c>
      <c r="AY599">
        <v>10.25</v>
      </c>
      <c r="AZ599">
        <v>0.625</v>
      </c>
      <c r="BA599">
        <v>0</v>
      </c>
      <c r="BC599">
        <v>0</v>
      </c>
      <c r="BD599">
        <v>16</v>
      </c>
      <c r="BI599" t="s">
        <v>112</v>
      </c>
      <c r="BJ599" t="s">
        <v>111</v>
      </c>
      <c r="BK599" t="s">
        <v>1142</v>
      </c>
      <c r="BL599" t="str">
        <f>"https://www.hvlgroup.com/Products/Specs/"&amp;"H259102-PN/MNT"</f>
        <v>https://www.hvlgroup.com/Products/Specs/H259102-PN/MNT</v>
      </c>
      <c r="BM599" t="s">
        <v>1434</v>
      </c>
      <c r="BN599" t="str">
        <f>"https://www.hvlgroup.com/Product/"&amp;"H259102-PN/MNT"</f>
        <v>https://www.hvlgroup.com/Product/H259102-PN/MNT</v>
      </c>
      <c r="BO599" t="s">
        <v>104</v>
      </c>
      <c r="BP599" t="s">
        <v>104</v>
      </c>
      <c r="BQ599" t="s">
        <v>310</v>
      </c>
      <c r="BR599" t="s">
        <v>116</v>
      </c>
      <c r="BS599" t="s">
        <v>1435</v>
      </c>
      <c r="BT599">
        <v>10.75</v>
      </c>
      <c r="BV599" s="1">
        <v>43101</v>
      </c>
      <c r="BW599">
        <v>0</v>
      </c>
      <c r="BX599">
        <v>0</v>
      </c>
      <c r="BY599" t="s">
        <v>104</v>
      </c>
      <c r="BZ599">
        <v>0</v>
      </c>
      <c r="CA599">
        <v>0</v>
      </c>
      <c r="CB599">
        <v>0</v>
      </c>
      <c r="CC599">
        <v>0</v>
      </c>
      <c r="CD599">
        <v>1</v>
      </c>
      <c r="CE599">
        <v>88</v>
      </c>
      <c r="CF599" t="s">
        <v>90</v>
      </c>
      <c r="CG599" s="1">
        <v>43709</v>
      </c>
      <c r="CI599" t="s">
        <v>111</v>
      </c>
      <c r="CJ599" t="s">
        <v>118</v>
      </c>
      <c r="CK599" t="s">
        <v>111</v>
      </c>
      <c r="CL599" t="s">
        <v>119</v>
      </c>
      <c r="CM599" t="s">
        <v>104</v>
      </c>
    </row>
    <row r="600" spans="1:91" x14ac:dyDescent="0.25">
      <c r="A600" t="s">
        <v>89</v>
      </c>
      <c r="B600" t="s">
        <v>90</v>
      </c>
      <c r="C600" t="s">
        <v>1448</v>
      </c>
      <c r="D600" t="s">
        <v>1430</v>
      </c>
      <c r="E600" s="4">
        <v>806134849139</v>
      </c>
      <c r="F600" t="s">
        <v>128</v>
      </c>
      <c r="G600" s="4">
        <v>290</v>
      </c>
      <c r="H600" s="4">
        <v>580</v>
      </c>
      <c r="I600" t="s">
        <v>94</v>
      </c>
      <c r="J600" t="s">
        <v>1431</v>
      </c>
      <c r="K600" t="s">
        <v>96</v>
      </c>
      <c r="L600" t="s">
        <v>97</v>
      </c>
      <c r="M600" t="s">
        <v>98</v>
      </c>
      <c r="N600" t="s">
        <v>1144</v>
      </c>
      <c r="O600" t="s">
        <v>100</v>
      </c>
      <c r="P600" t="s">
        <v>1402</v>
      </c>
      <c r="Q600" t="s">
        <v>102</v>
      </c>
      <c r="R600">
        <v>0</v>
      </c>
      <c r="S600">
        <v>11.25</v>
      </c>
      <c r="T600">
        <v>18.75</v>
      </c>
      <c r="U600">
        <v>0</v>
      </c>
      <c r="V600">
        <v>0</v>
      </c>
      <c r="W600">
        <v>0</v>
      </c>
      <c r="X600">
        <v>6</v>
      </c>
      <c r="Y600">
        <v>15</v>
      </c>
      <c r="Z600">
        <v>2</v>
      </c>
      <c r="AA600">
        <v>60</v>
      </c>
      <c r="AB600" t="s">
        <v>1208</v>
      </c>
      <c r="AD600" t="s">
        <v>1208</v>
      </c>
      <c r="AE600" t="s">
        <v>1208</v>
      </c>
      <c r="AF600" t="s">
        <v>104</v>
      </c>
      <c r="AG600" t="s">
        <v>105</v>
      </c>
      <c r="AH600">
        <v>23</v>
      </c>
      <c r="AI600">
        <v>16</v>
      </c>
      <c r="AJ600">
        <v>13</v>
      </c>
      <c r="AK600">
        <v>13</v>
      </c>
      <c r="AL600">
        <v>0</v>
      </c>
      <c r="AM600">
        <v>0</v>
      </c>
      <c r="AN600">
        <v>0</v>
      </c>
      <c r="AO600">
        <v>0</v>
      </c>
      <c r="AP600" t="s">
        <v>106</v>
      </c>
      <c r="AQ600" t="s">
        <v>107</v>
      </c>
      <c r="AR600" t="s">
        <v>108</v>
      </c>
      <c r="AS600" t="s">
        <v>109</v>
      </c>
      <c r="AT600" t="s">
        <v>110</v>
      </c>
      <c r="AU600" t="s">
        <v>111</v>
      </c>
      <c r="AV600" t="s">
        <v>112</v>
      </c>
      <c r="AW600" t="s">
        <v>112</v>
      </c>
      <c r="AX600" t="s">
        <v>104</v>
      </c>
      <c r="AY600">
        <v>10.25</v>
      </c>
      <c r="AZ600">
        <v>0.625</v>
      </c>
      <c r="BA600">
        <v>0</v>
      </c>
      <c r="BC600">
        <v>0</v>
      </c>
      <c r="BD600">
        <v>16</v>
      </c>
      <c r="BI600" t="s">
        <v>112</v>
      </c>
      <c r="BJ600" t="s">
        <v>111</v>
      </c>
      <c r="BK600" t="s">
        <v>1146</v>
      </c>
      <c r="BL600" t="str">
        <f>"https://www.hvlgroup.com/Products/Specs/"&amp;"H259102-PN/NVY"</f>
        <v>https://www.hvlgroup.com/Products/Specs/H259102-PN/NVY</v>
      </c>
      <c r="BM600" t="s">
        <v>1434</v>
      </c>
      <c r="BN600" t="str">
        <f>"https://www.hvlgroup.com/Product/"&amp;"H259102-PN/NVY"</f>
        <v>https://www.hvlgroup.com/Product/H259102-PN/NVY</v>
      </c>
      <c r="BO600" t="s">
        <v>104</v>
      </c>
      <c r="BP600" t="s">
        <v>104</v>
      </c>
      <c r="BQ600" t="s">
        <v>310</v>
      </c>
      <c r="BR600" t="s">
        <v>116</v>
      </c>
      <c r="BS600" t="s">
        <v>1435</v>
      </c>
      <c r="BT600">
        <v>10.75</v>
      </c>
      <c r="BV600" s="1">
        <v>43101</v>
      </c>
      <c r="BW600">
        <v>0</v>
      </c>
      <c r="BX600">
        <v>0</v>
      </c>
      <c r="BY600" t="s">
        <v>104</v>
      </c>
      <c r="BZ600">
        <v>0</v>
      </c>
      <c r="CA600">
        <v>0</v>
      </c>
      <c r="CB600">
        <v>0</v>
      </c>
      <c r="CC600">
        <v>0</v>
      </c>
      <c r="CD600">
        <v>1</v>
      </c>
      <c r="CE600">
        <v>88</v>
      </c>
      <c r="CF600" t="s">
        <v>90</v>
      </c>
      <c r="CI600" t="s">
        <v>111</v>
      </c>
      <c r="CJ600" t="s">
        <v>118</v>
      </c>
      <c r="CK600" t="s">
        <v>111</v>
      </c>
      <c r="CL600" t="s">
        <v>119</v>
      </c>
      <c r="CM600" t="s">
        <v>104</v>
      </c>
    </row>
    <row r="601" spans="1:91" x14ac:dyDescent="0.25">
      <c r="A601" t="s">
        <v>89</v>
      </c>
      <c r="B601" t="s">
        <v>90</v>
      </c>
      <c r="C601" t="s">
        <v>1449</v>
      </c>
      <c r="D601" t="s">
        <v>1430</v>
      </c>
      <c r="E601" s="4">
        <v>806134850401</v>
      </c>
      <c r="F601" t="s">
        <v>128</v>
      </c>
      <c r="G601" s="4">
        <v>290</v>
      </c>
      <c r="H601" s="4">
        <v>580</v>
      </c>
      <c r="I601" t="s">
        <v>94</v>
      </c>
      <c r="J601" t="s">
        <v>1431</v>
      </c>
      <c r="K601" t="s">
        <v>96</v>
      </c>
      <c r="L601" t="s">
        <v>97</v>
      </c>
      <c r="M601" t="s">
        <v>98</v>
      </c>
      <c r="N601" t="s">
        <v>1450</v>
      </c>
      <c r="O601" t="s">
        <v>100</v>
      </c>
      <c r="P601" t="s">
        <v>1402</v>
      </c>
      <c r="Q601" t="s">
        <v>102</v>
      </c>
      <c r="R601">
        <v>0</v>
      </c>
      <c r="S601">
        <v>11.25</v>
      </c>
      <c r="T601">
        <v>18.75</v>
      </c>
      <c r="U601">
        <v>0</v>
      </c>
      <c r="V601">
        <v>0</v>
      </c>
      <c r="W601">
        <v>0</v>
      </c>
      <c r="X601">
        <v>6</v>
      </c>
      <c r="Y601">
        <v>15</v>
      </c>
      <c r="Z601">
        <v>2</v>
      </c>
      <c r="AA601">
        <v>60</v>
      </c>
      <c r="AB601" t="s">
        <v>1208</v>
      </c>
      <c r="AD601" t="s">
        <v>1208</v>
      </c>
      <c r="AE601" t="s">
        <v>1208</v>
      </c>
      <c r="AF601" t="s">
        <v>104</v>
      </c>
      <c r="AG601" t="s">
        <v>105</v>
      </c>
      <c r="AH601">
        <v>23</v>
      </c>
      <c r="AI601">
        <v>16</v>
      </c>
      <c r="AJ601">
        <v>13</v>
      </c>
      <c r="AK601">
        <v>13</v>
      </c>
      <c r="AL601">
        <v>0</v>
      </c>
      <c r="AM601">
        <v>0</v>
      </c>
      <c r="AN601">
        <v>0</v>
      </c>
      <c r="AO601">
        <v>0</v>
      </c>
      <c r="AP601" t="s">
        <v>106</v>
      </c>
      <c r="AQ601" t="s">
        <v>107</v>
      </c>
      <c r="AR601" t="s">
        <v>108</v>
      </c>
      <c r="AS601" t="s">
        <v>109</v>
      </c>
      <c r="AT601" t="s">
        <v>110</v>
      </c>
      <c r="AU601" t="s">
        <v>111</v>
      </c>
      <c r="AV601" t="s">
        <v>112</v>
      </c>
      <c r="AW601" t="s">
        <v>112</v>
      </c>
      <c r="AX601" t="s">
        <v>104</v>
      </c>
      <c r="AY601">
        <v>10.25</v>
      </c>
      <c r="AZ601">
        <v>0.625</v>
      </c>
      <c r="BA601">
        <v>0</v>
      </c>
      <c r="BC601">
        <v>0</v>
      </c>
      <c r="BD601">
        <v>16</v>
      </c>
      <c r="BI601" t="s">
        <v>112</v>
      </c>
      <c r="BJ601" t="s">
        <v>111</v>
      </c>
      <c r="BK601" t="s">
        <v>1451</v>
      </c>
      <c r="BL601" t="str">
        <f>"https://www.hvlgroup.com/Products/Specs/"&amp;"H259102-PN/PK"</f>
        <v>https://www.hvlgroup.com/Products/Specs/H259102-PN/PK</v>
      </c>
      <c r="BM601" t="s">
        <v>1434</v>
      </c>
      <c r="BN601" t="str">
        <f>"https://www.hvlgroup.com/Product/"&amp;"H259102-PN/PK"</f>
        <v>https://www.hvlgroup.com/Product/H259102-PN/PK</v>
      </c>
      <c r="BO601" t="s">
        <v>104</v>
      </c>
      <c r="BP601" t="s">
        <v>104</v>
      </c>
      <c r="BQ601" t="s">
        <v>310</v>
      </c>
      <c r="BR601" t="s">
        <v>116</v>
      </c>
      <c r="BS601" t="s">
        <v>1435</v>
      </c>
      <c r="BT601">
        <v>10.75</v>
      </c>
      <c r="BV601" s="1">
        <v>43101</v>
      </c>
      <c r="BW601">
        <v>0</v>
      </c>
      <c r="BX601">
        <v>0</v>
      </c>
      <c r="BY601" t="s">
        <v>104</v>
      </c>
      <c r="BZ601">
        <v>0</v>
      </c>
      <c r="CA601">
        <v>0</v>
      </c>
      <c r="CB601">
        <v>0</v>
      </c>
      <c r="CC601">
        <v>0</v>
      </c>
      <c r="CD601">
        <v>1</v>
      </c>
      <c r="CE601">
        <v>88</v>
      </c>
      <c r="CF601" t="s">
        <v>90</v>
      </c>
      <c r="CI601" t="s">
        <v>111</v>
      </c>
      <c r="CJ601" t="s">
        <v>118</v>
      </c>
      <c r="CK601" t="s">
        <v>111</v>
      </c>
      <c r="CL601" t="s">
        <v>119</v>
      </c>
      <c r="CM601" t="s">
        <v>104</v>
      </c>
    </row>
    <row r="602" spans="1:91" x14ac:dyDescent="0.25">
      <c r="A602" t="s">
        <v>89</v>
      </c>
      <c r="B602" t="s">
        <v>90</v>
      </c>
      <c r="C602" t="s">
        <v>1452</v>
      </c>
      <c r="D602" t="s">
        <v>1430</v>
      </c>
      <c r="E602" s="4">
        <v>806134850418</v>
      </c>
      <c r="F602" t="s">
        <v>128</v>
      </c>
      <c r="G602" s="4">
        <v>290</v>
      </c>
      <c r="H602" s="4">
        <v>580</v>
      </c>
      <c r="I602" t="s">
        <v>94</v>
      </c>
      <c r="J602" t="s">
        <v>1431</v>
      </c>
      <c r="K602" t="s">
        <v>96</v>
      </c>
      <c r="L602" t="s">
        <v>97</v>
      </c>
      <c r="M602" t="s">
        <v>98</v>
      </c>
      <c r="N602" t="s">
        <v>699</v>
      </c>
      <c r="O602" t="s">
        <v>100</v>
      </c>
      <c r="P602" t="s">
        <v>1402</v>
      </c>
      <c r="Q602" t="s">
        <v>102</v>
      </c>
      <c r="R602">
        <v>0</v>
      </c>
      <c r="S602">
        <v>11.25</v>
      </c>
      <c r="T602">
        <v>18.75</v>
      </c>
      <c r="U602">
        <v>0</v>
      </c>
      <c r="V602">
        <v>0</v>
      </c>
      <c r="W602">
        <v>0</v>
      </c>
      <c r="X602">
        <v>6</v>
      </c>
      <c r="Y602">
        <v>15</v>
      </c>
      <c r="Z602">
        <v>2</v>
      </c>
      <c r="AA602">
        <v>60</v>
      </c>
      <c r="AB602" t="s">
        <v>1208</v>
      </c>
      <c r="AD602" t="s">
        <v>1208</v>
      </c>
      <c r="AE602" t="s">
        <v>1208</v>
      </c>
      <c r="AF602" t="s">
        <v>104</v>
      </c>
      <c r="AG602" t="s">
        <v>105</v>
      </c>
      <c r="AH602">
        <v>23</v>
      </c>
      <c r="AI602">
        <v>17</v>
      </c>
      <c r="AJ602">
        <v>13</v>
      </c>
      <c r="AK602">
        <v>13</v>
      </c>
      <c r="AL602">
        <v>0</v>
      </c>
      <c r="AM602">
        <v>0</v>
      </c>
      <c r="AN602">
        <v>0</v>
      </c>
      <c r="AO602">
        <v>0</v>
      </c>
      <c r="AP602" t="s">
        <v>106</v>
      </c>
      <c r="AQ602" t="s">
        <v>107</v>
      </c>
      <c r="AR602" t="s">
        <v>108</v>
      </c>
      <c r="AS602" t="s">
        <v>109</v>
      </c>
      <c r="AT602" t="s">
        <v>110</v>
      </c>
      <c r="AU602" t="s">
        <v>111</v>
      </c>
      <c r="AV602" t="s">
        <v>112</v>
      </c>
      <c r="AW602" t="s">
        <v>112</v>
      </c>
      <c r="AX602" t="s">
        <v>104</v>
      </c>
      <c r="AY602">
        <v>10.25</v>
      </c>
      <c r="AZ602">
        <v>0.625</v>
      </c>
      <c r="BA602">
        <v>0</v>
      </c>
      <c r="BC602">
        <v>0</v>
      </c>
      <c r="BD602">
        <v>16</v>
      </c>
      <c r="BI602" t="s">
        <v>112</v>
      </c>
      <c r="BJ602" t="s">
        <v>111</v>
      </c>
      <c r="BK602" t="s">
        <v>700</v>
      </c>
      <c r="BL602" t="str">
        <f>"https://www.hvlgroup.com/Products/Specs/"&amp;"H259102-PN/WH"</f>
        <v>https://www.hvlgroup.com/Products/Specs/H259102-PN/WH</v>
      </c>
      <c r="BM602" t="s">
        <v>1434</v>
      </c>
      <c r="BN602" t="str">
        <f>"https://www.hvlgroup.com/Product/"&amp;"H259102-PN/WH"</f>
        <v>https://www.hvlgroup.com/Product/H259102-PN/WH</v>
      </c>
      <c r="BO602" t="s">
        <v>104</v>
      </c>
      <c r="BP602" t="s">
        <v>104</v>
      </c>
      <c r="BQ602" t="s">
        <v>310</v>
      </c>
      <c r="BR602" t="s">
        <v>116</v>
      </c>
      <c r="BS602" t="s">
        <v>1435</v>
      </c>
      <c r="BT602">
        <v>10.75</v>
      </c>
      <c r="BV602" s="1">
        <v>43101</v>
      </c>
      <c r="BW602">
        <v>0</v>
      </c>
      <c r="BX602">
        <v>0</v>
      </c>
      <c r="BY602" t="s">
        <v>104</v>
      </c>
      <c r="BZ602">
        <v>0</v>
      </c>
      <c r="CA602">
        <v>0</v>
      </c>
      <c r="CB602">
        <v>0</v>
      </c>
      <c r="CC602">
        <v>0</v>
      </c>
      <c r="CD602">
        <v>1</v>
      </c>
      <c r="CE602">
        <v>88</v>
      </c>
      <c r="CF602" t="s">
        <v>90</v>
      </c>
      <c r="CI602" t="s">
        <v>111</v>
      </c>
      <c r="CJ602" t="s">
        <v>118</v>
      </c>
      <c r="CK602" t="s">
        <v>111</v>
      </c>
      <c r="CL602" t="s">
        <v>119</v>
      </c>
      <c r="CM602" t="s">
        <v>104</v>
      </c>
    </row>
    <row r="603" spans="1:91" x14ac:dyDescent="0.25">
      <c r="A603" t="s">
        <v>89</v>
      </c>
      <c r="B603" t="s">
        <v>90</v>
      </c>
      <c r="C603" t="s">
        <v>1453</v>
      </c>
      <c r="D603" t="s">
        <v>1454</v>
      </c>
      <c r="E603" s="4">
        <v>806134854447</v>
      </c>
      <c r="F603" t="s">
        <v>1455</v>
      </c>
      <c r="G603" s="4">
        <v>572</v>
      </c>
      <c r="I603" t="s">
        <v>135</v>
      </c>
      <c r="J603" t="s">
        <v>1431</v>
      </c>
      <c r="K603" t="s">
        <v>96</v>
      </c>
      <c r="L603" t="s">
        <v>97</v>
      </c>
      <c r="M603" t="s">
        <v>98</v>
      </c>
      <c r="N603" t="s">
        <v>1432</v>
      </c>
      <c r="O603" t="s">
        <v>100</v>
      </c>
      <c r="P603" t="s">
        <v>1402</v>
      </c>
      <c r="Q603" t="s">
        <v>102</v>
      </c>
      <c r="R603">
        <v>0</v>
      </c>
      <c r="S603">
        <v>0</v>
      </c>
      <c r="T603">
        <v>25</v>
      </c>
      <c r="U603">
        <v>26.5</v>
      </c>
      <c r="V603">
        <v>79</v>
      </c>
      <c r="W603">
        <v>16</v>
      </c>
      <c r="X603">
        <v>0</v>
      </c>
      <c r="Y603">
        <v>45</v>
      </c>
      <c r="Z603">
        <v>4</v>
      </c>
      <c r="AA603">
        <v>60</v>
      </c>
      <c r="AB603" t="s">
        <v>1208</v>
      </c>
      <c r="AD603" t="s">
        <v>1208</v>
      </c>
      <c r="AE603" t="s">
        <v>1208</v>
      </c>
      <c r="AF603" t="s">
        <v>104</v>
      </c>
      <c r="AG603" t="s">
        <v>105</v>
      </c>
      <c r="AH603">
        <v>23</v>
      </c>
      <c r="AI603">
        <v>23</v>
      </c>
      <c r="AJ603">
        <v>29</v>
      </c>
      <c r="AK603">
        <v>35</v>
      </c>
      <c r="AL603">
        <v>0</v>
      </c>
      <c r="AM603">
        <v>0</v>
      </c>
      <c r="AN603">
        <v>0</v>
      </c>
      <c r="AO603">
        <v>0</v>
      </c>
      <c r="AP603" t="s">
        <v>516</v>
      </c>
      <c r="AQ603" t="s">
        <v>107</v>
      </c>
      <c r="AR603" t="s">
        <v>108</v>
      </c>
      <c r="AS603" t="s">
        <v>109</v>
      </c>
      <c r="AT603" t="s">
        <v>110</v>
      </c>
      <c r="AU603" t="s">
        <v>104</v>
      </c>
      <c r="AX603" t="s">
        <v>104</v>
      </c>
      <c r="AY603">
        <v>0</v>
      </c>
      <c r="AZ603">
        <v>0.5</v>
      </c>
      <c r="BA603">
        <v>6</v>
      </c>
      <c r="BC603">
        <v>54</v>
      </c>
      <c r="BD603">
        <v>107</v>
      </c>
      <c r="BE603" t="s">
        <v>52</v>
      </c>
      <c r="BI603" t="s">
        <v>112</v>
      </c>
      <c r="BJ603" t="s">
        <v>111</v>
      </c>
      <c r="BK603" t="s">
        <v>1433</v>
      </c>
      <c r="BL603" t="str">
        <f>"https://www.hvlgroup.com/Products/Specs/"&amp;"H259704L-AGB/MG"</f>
        <v>https://www.hvlgroup.com/Products/Specs/H259704L-AGB/MG</v>
      </c>
      <c r="BM603" t="s">
        <v>1456</v>
      </c>
      <c r="BN603" t="str">
        <f>"https://www.hvlgroup.com/Product/"&amp;"H259704L-AGB/MG"</f>
        <v>https://www.hvlgroup.com/Product/H259704L-AGB/MG</v>
      </c>
      <c r="BO603" t="s">
        <v>104</v>
      </c>
      <c r="BP603" t="s">
        <v>104</v>
      </c>
      <c r="BQ603" t="s">
        <v>310</v>
      </c>
      <c r="BR603" t="s">
        <v>116</v>
      </c>
      <c r="BS603" t="s">
        <v>1457</v>
      </c>
      <c r="BT603">
        <v>14.25</v>
      </c>
      <c r="BV603" s="1">
        <v>43101</v>
      </c>
      <c r="BW603">
        <v>79</v>
      </c>
      <c r="BX603">
        <v>26.5</v>
      </c>
      <c r="BY603" t="s">
        <v>104</v>
      </c>
      <c r="BZ603">
        <v>0</v>
      </c>
      <c r="CA603">
        <v>0</v>
      </c>
      <c r="CB603">
        <v>0</v>
      </c>
      <c r="CC603">
        <v>0</v>
      </c>
      <c r="CD603">
        <v>1</v>
      </c>
      <c r="CE603">
        <v>26</v>
      </c>
      <c r="CF603" t="s">
        <v>90</v>
      </c>
      <c r="CG603" s="1">
        <v>43709</v>
      </c>
      <c r="CI603" t="s">
        <v>111</v>
      </c>
      <c r="CJ603" t="s">
        <v>118</v>
      </c>
      <c r="CK603" t="s">
        <v>111</v>
      </c>
      <c r="CL603" t="s">
        <v>119</v>
      </c>
      <c r="CM603" t="s">
        <v>111</v>
      </c>
    </row>
    <row r="604" spans="1:91" x14ac:dyDescent="0.25">
      <c r="A604" t="s">
        <v>89</v>
      </c>
      <c r="B604" t="s">
        <v>90</v>
      </c>
      <c r="C604" t="s">
        <v>1458</v>
      </c>
      <c r="D604" t="s">
        <v>1454</v>
      </c>
      <c r="E604" s="4">
        <v>806134850227</v>
      </c>
      <c r="F604" t="s">
        <v>1455</v>
      </c>
      <c r="G604" s="4">
        <v>572</v>
      </c>
      <c r="I604" t="s">
        <v>135</v>
      </c>
      <c r="J604" t="s">
        <v>1431</v>
      </c>
      <c r="K604" t="s">
        <v>96</v>
      </c>
      <c r="L604" t="s">
        <v>97</v>
      </c>
      <c r="M604" t="s">
        <v>98</v>
      </c>
      <c r="N604" t="s">
        <v>1437</v>
      </c>
      <c r="O604" t="s">
        <v>100</v>
      </c>
      <c r="P604" t="s">
        <v>1402</v>
      </c>
      <c r="Q604" t="s">
        <v>102</v>
      </c>
      <c r="R604">
        <v>0</v>
      </c>
      <c r="S604">
        <v>0</v>
      </c>
      <c r="T604">
        <v>25</v>
      </c>
      <c r="U604">
        <v>26.5</v>
      </c>
      <c r="V604">
        <v>79</v>
      </c>
      <c r="W604">
        <v>16</v>
      </c>
      <c r="X604">
        <v>0</v>
      </c>
      <c r="Y604">
        <v>42</v>
      </c>
      <c r="Z604">
        <v>4</v>
      </c>
      <c r="AA604">
        <v>60</v>
      </c>
      <c r="AB604" t="s">
        <v>1208</v>
      </c>
      <c r="AD604" t="s">
        <v>1208</v>
      </c>
      <c r="AE604" t="s">
        <v>1208</v>
      </c>
      <c r="AF604" t="s">
        <v>104</v>
      </c>
      <c r="AG604" t="s">
        <v>105</v>
      </c>
      <c r="AH604">
        <v>23</v>
      </c>
      <c r="AI604">
        <v>23</v>
      </c>
      <c r="AJ604">
        <v>29</v>
      </c>
      <c r="AK604">
        <v>35</v>
      </c>
      <c r="AL604">
        <v>0</v>
      </c>
      <c r="AM604">
        <v>0</v>
      </c>
      <c r="AN604">
        <v>0</v>
      </c>
      <c r="AO604">
        <v>0</v>
      </c>
      <c r="AP604" t="s">
        <v>516</v>
      </c>
      <c r="AQ604" t="s">
        <v>107</v>
      </c>
      <c r="AR604" t="s">
        <v>108</v>
      </c>
      <c r="AS604" t="s">
        <v>109</v>
      </c>
      <c r="AT604" t="s">
        <v>110</v>
      </c>
      <c r="AU604" t="s">
        <v>104</v>
      </c>
      <c r="AX604" t="s">
        <v>104</v>
      </c>
      <c r="AY604">
        <v>0</v>
      </c>
      <c r="AZ604">
        <v>0.5</v>
      </c>
      <c r="BA604">
        <v>6</v>
      </c>
      <c r="BC604">
        <v>54</v>
      </c>
      <c r="BD604">
        <v>107</v>
      </c>
      <c r="BE604" t="s">
        <v>52</v>
      </c>
      <c r="BI604" t="s">
        <v>112</v>
      </c>
      <c r="BJ604" t="s">
        <v>111</v>
      </c>
      <c r="BK604" t="s">
        <v>1438</v>
      </c>
      <c r="BL604" t="str">
        <f>"https://www.hvlgroup.com/Products/Specs/"&amp;"H259704L-AGB/MNT"</f>
        <v>https://www.hvlgroup.com/Products/Specs/H259704L-AGB/MNT</v>
      </c>
      <c r="BM604" t="s">
        <v>1456</v>
      </c>
      <c r="BN604" t="str">
        <f>"https://www.hvlgroup.com/Product/"&amp;"H259704L-AGB/MNT"</f>
        <v>https://www.hvlgroup.com/Product/H259704L-AGB/MNT</v>
      </c>
      <c r="BO604" t="s">
        <v>104</v>
      </c>
      <c r="BP604" t="s">
        <v>104</v>
      </c>
      <c r="BQ604" t="s">
        <v>310</v>
      </c>
      <c r="BR604" t="s">
        <v>116</v>
      </c>
      <c r="BS604" t="s">
        <v>1457</v>
      </c>
      <c r="BT604">
        <v>14.25</v>
      </c>
      <c r="BV604" s="1">
        <v>43101</v>
      </c>
      <c r="BW604">
        <v>79</v>
      </c>
      <c r="BX604">
        <v>26.5</v>
      </c>
      <c r="BY604" t="s">
        <v>104</v>
      </c>
      <c r="BZ604">
        <v>0</v>
      </c>
      <c r="CA604">
        <v>0</v>
      </c>
      <c r="CB604">
        <v>0</v>
      </c>
      <c r="CC604">
        <v>0</v>
      </c>
      <c r="CD604">
        <v>1</v>
      </c>
      <c r="CE604">
        <v>26</v>
      </c>
      <c r="CF604" t="s">
        <v>90</v>
      </c>
      <c r="CG604" s="1">
        <v>43709</v>
      </c>
      <c r="CI604" t="s">
        <v>111</v>
      </c>
      <c r="CJ604" t="s">
        <v>118</v>
      </c>
      <c r="CK604" t="s">
        <v>111</v>
      </c>
      <c r="CL604" t="s">
        <v>119</v>
      </c>
      <c r="CM604" t="s">
        <v>111</v>
      </c>
    </row>
    <row r="605" spans="1:91" x14ac:dyDescent="0.25">
      <c r="A605" t="s">
        <v>89</v>
      </c>
      <c r="B605" t="s">
        <v>90</v>
      </c>
      <c r="C605" t="s">
        <v>1459</v>
      </c>
      <c r="D605" t="s">
        <v>1454</v>
      </c>
      <c r="E605" s="4">
        <v>806134850234</v>
      </c>
      <c r="F605" t="s">
        <v>1455</v>
      </c>
      <c r="G605" s="4">
        <v>572</v>
      </c>
      <c r="H605" s="4">
        <v>1144</v>
      </c>
      <c r="I605" t="s">
        <v>135</v>
      </c>
      <c r="J605" t="s">
        <v>1431</v>
      </c>
      <c r="K605" t="s">
        <v>96</v>
      </c>
      <c r="L605" t="s">
        <v>97</v>
      </c>
      <c r="M605" t="s">
        <v>98</v>
      </c>
      <c r="N605" t="s">
        <v>1440</v>
      </c>
      <c r="O605" t="s">
        <v>100</v>
      </c>
      <c r="P605" t="s">
        <v>1402</v>
      </c>
      <c r="Q605" t="s">
        <v>102</v>
      </c>
      <c r="R605">
        <v>0</v>
      </c>
      <c r="S605">
        <v>0</v>
      </c>
      <c r="T605">
        <v>25</v>
      </c>
      <c r="U605">
        <v>26.5</v>
      </c>
      <c r="V605">
        <v>79</v>
      </c>
      <c r="W605">
        <v>16</v>
      </c>
      <c r="X605">
        <v>0</v>
      </c>
      <c r="Y605">
        <v>42</v>
      </c>
      <c r="Z605">
        <v>4</v>
      </c>
      <c r="AA605">
        <v>60</v>
      </c>
      <c r="AB605" t="s">
        <v>1208</v>
      </c>
      <c r="AD605" t="s">
        <v>1208</v>
      </c>
      <c r="AE605" t="s">
        <v>1208</v>
      </c>
      <c r="AF605" t="s">
        <v>104</v>
      </c>
      <c r="AG605" t="s">
        <v>105</v>
      </c>
      <c r="AH605">
        <v>23</v>
      </c>
      <c r="AI605">
        <v>23</v>
      </c>
      <c r="AJ605">
        <v>29</v>
      </c>
      <c r="AK605">
        <v>35</v>
      </c>
      <c r="AL605">
        <v>0</v>
      </c>
      <c r="AM605">
        <v>0</v>
      </c>
      <c r="AN605">
        <v>0</v>
      </c>
      <c r="AO605">
        <v>0</v>
      </c>
      <c r="AP605" t="s">
        <v>516</v>
      </c>
      <c r="AQ605" t="s">
        <v>107</v>
      </c>
      <c r="AR605" t="s">
        <v>108</v>
      </c>
      <c r="AS605" t="s">
        <v>109</v>
      </c>
      <c r="AT605" t="s">
        <v>110</v>
      </c>
      <c r="AU605" t="s">
        <v>104</v>
      </c>
      <c r="AX605" t="s">
        <v>104</v>
      </c>
      <c r="AY605">
        <v>0</v>
      </c>
      <c r="AZ605">
        <v>0.5</v>
      </c>
      <c r="BA605">
        <v>6</v>
      </c>
      <c r="BC605">
        <v>54</v>
      </c>
      <c r="BD605">
        <v>107</v>
      </c>
      <c r="BE605" t="s">
        <v>52</v>
      </c>
      <c r="BI605" t="s">
        <v>112</v>
      </c>
      <c r="BJ605" t="s">
        <v>111</v>
      </c>
      <c r="BK605" t="s">
        <v>1441</v>
      </c>
      <c r="BL605" t="str">
        <f>"https://www.hvlgroup.com/Products/Specs/"&amp;"H259704L-AGB/NVY"</f>
        <v>https://www.hvlgroup.com/Products/Specs/H259704L-AGB/NVY</v>
      </c>
      <c r="BM605" t="s">
        <v>1456</v>
      </c>
      <c r="BN605" t="str">
        <f>"https://www.hvlgroup.com/Product/"&amp;"H259704L-AGB/NVY"</f>
        <v>https://www.hvlgroup.com/Product/H259704L-AGB/NVY</v>
      </c>
      <c r="BO605" t="s">
        <v>104</v>
      </c>
      <c r="BP605" t="s">
        <v>104</v>
      </c>
      <c r="BQ605" t="s">
        <v>310</v>
      </c>
      <c r="BR605" t="s">
        <v>116</v>
      </c>
      <c r="BS605" t="s">
        <v>1457</v>
      </c>
      <c r="BT605">
        <v>14.25</v>
      </c>
      <c r="BV605" s="1">
        <v>43101</v>
      </c>
      <c r="BW605">
        <v>79</v>
      </c>
      <c r="BX605">
        <v>26.5</v>
      </c>
      <c r="BY605" t="s">
        <v>104</v>
      </c>
      <c r="BZ605">
        <v>0</v>
      </c>
      <c r="CA605">
        <v>0</v>
      </c>
      <c r="CB605">
        <v>0</v>
      </c>
      <c r="CC605">
        <v>0</v>
      </c>
      <c r="CD605">
        <v>1</v>
      </c>
      <c r="CE605">
        <v>26</v>
      </c>
      <c r="CF605" t="s">
        <v>90</v>
      </c>
      <c r="CI605" t="s">
        <v>111</v>
      </c>
      <c r="CJ605" t="s">
        <v>118</v>
      </c>
      <c r="CK605" t="s">
        <v>111</v>
      </c>
      <c r="CL605" t="s">
        <v>119</v>
      </c>
      <c r="CM605" t="s">
        <v>111</v>
      </c>
    </row>
    <row r="606" spans="1:91" x14ac:dyDescent="0.25">
      <c r="A606" t="s">
        <v>89</v>
      </c>
      <c r="B606" t="s">
        <v>90</v>
      </c>
      <c r="C606" t="s">
        <v>1460</v>
      </c>
      <c r="D606" t="s">
        <v>1454</v>
      </c>
      <c r="E606" s="4">
        <v>806134849030</v>
      </c>
      <c r="F606" t="s">
        <v>1455</v>
      </c>
      <c r="G606" s="4">
        <v>572</v>
      </c>
      <c r="H606" s="4">
        <v>1144</v>
      </c>
      <c r="I606" t="s">
        <v>135</v>
      </c>
      <c r="J606" t="s">
        <v>1431</v>
      </c>
      <c r="K606" t="s">
        <v>96</v>
      </c>
      <c r="L606" t="s">
        <v>97</v>
      </c>
      <c r="M606" t="s">
        <v>98</v>
      </c>
      <c r="N606" t="s">
        <v>1136</v>
      </c>
      <c r="O606" t="s">
        <v>100</v>
      </c>
      <c r="P606" t="s">
        <v>1402</v>
      </c>
      <c r="Q606" t="s">
        <v>102</v>
      </c>
      <c r="R606">
        <v>0</v>
      </c>
      <c r="S606">
        <v>0</v>
      </c>
      <c r="T606">
        <v>25</v>
      </c>
      <c r="U606">
        <v>26.5</v>
      </c>
      <c r="V606">
        <v>79</v>
      </c>
      <c r="W606">
        <v>16</v>
      </c>
      <c r="X606">
        <v>0</v>
      </c>
      <c r="Y606">
        <v>42</v>
      </c>
      <c r="Z606">
        <v>4</v>
      </c>
      <c r="AA606">
        <v>60</v>
      </c>
      <c r="AB606" t="s">
        <v>1208</v>
      </c>
      <c r="AD606" t="s">
        <v>1208</v>
      </c>
      <c r="AE606" t="s">
        <v>1208</v>
      </c>
      <c r="AF606" t="s">
        <v>104</v>
      </c>
      <c r="AG606" t="s">
        <v>105</v>
      </c>
      <c r="AH606">
        <v>23</v>
      </c>
      <c r="AI606">
        <v>23</v>
      </c>
      <c r="AJ606">
        <v>29</v>
      </c>
      <c r="AK606">
        <v>35</v>
      </c>
      <c r="AL606">
        <v>0</v>
      </c>
      <c r="AM606">
        <v>0</v>
      </c>
      <c r="AN606">
        <v>0</v>
      </c>
      <c r="AO606">
        <v>0</v>
      </c>
      <c r="AP606" t="s">
        <v>516</v>
      </c>
      <c r="AQ606" t="s">
        <v>107</v>
      </c>
      <c r="AR606" t="s">
        <v>108</v>
      </c>
      <c r="AS606" t="s">
        <v>109</v>
      </c>
      <c r="AT606" t="s">
        <v>110</v>
      </c>
      <c r="AU606" t="s">
        <v>104</v>
      </c>
      <c r="AX606" t="s">
        <v>104</v>
      </c>
      <c r="AY606">
        <v>0</v>
      </c>
      <c r="AZ606">
        <v>0.5</v>
      </c>
      <c r="BA606">
        <v>6</v>
      </c>
      <c r="BC606">
        <v>54</v>
      </c>
      <c r="BD606">
        <v>107</v>
      </c>
      <c r="BE606" t="s">
        <v>52</v>
      </c>
      <c r="BI606" t="s">
        <v>112</v>
      </c>
      <c r="BJ606" t="s">
        <v>111</v>
      </c>
      <c r="BK606" t="s">
        <v>1138</v>
      </c>
      <c r="BL606" t="str">
        <f>"https://www.hvlgroup.com/Products/Specs/"&amp;"H259704L-AGB/PK"</f>
        <v>https://www.hvlgroup.com/Products/Specs/H259704L-AGB/PK</v>
      </c>
      <c r="BM606" t="s">
        <v>1456</v>
      </c>
      <c r="BN606" t="str">
        <f>"https://www.hvlgroup.com/Product/"&amp;"H259704L-AGB/PK"</f>
        <v>https://www.hvlgroup.com/Product/H259704L-AGB/PK</v>
      </c>
      <c r="BO606" t="s">
        <v>104</v>
      </c>
      <c r="BP606" t="s">
        <v>104</v>
      </c>
      <c r="BQ606" t="s">
        <v>310</v>
      </c>
      <c r="BR606" t="s">
        <v>116</v>
      </c>
      <c r="BS606" t="s">
        <v>1457</v>
      </c>
      <c r="BT606">
        <v>14.25</v>
      </c>
      <c r="BV606" s="1">
        <v>43101</v>
      </c>
      <c r="BW606">
        <v>79</v>
      </c>
      <c r="BX606">
        <v>26.5</v>
      </c>
      <c r="BY606" t="s">
        <v>104</v>
      </c>
      <c r="BZ606">
        <v>0</v>
      </c>
      <c r="CA606">
        <v>0</v>
      </c>
      <c r="CB606">
        <v>0</v>
      </c>
      <c r="CC606">
        <v>0</v>
      </c>
      <c r="CD606">
        <v>1</v>
      </c>
      <c r="CE606">
        <v>26</v>
      </c>
      <c r="CF606" t="s">
        <v>90</v>
      </c>
      <c r="CI606" t="s">
        <v>111</v>
      </c>
      <c r="CJ606" t="s">
        <v>118</v>
      </c>
      <c r="CK606" t="s">
        <v>111</v>
      </c>
      <c r="CL606" t="s">
        <v>119</v>
      </c>
      <c r="CM606" t="s">
        <v>111</v>
      </c>
    </row>
    <row r="607" spans="1:91" x14ac:dyDescent="0.25">
      <c r="A607" t="s">
        <v>89</v>
      </c>
      <c r="B607" t="s">
        <v>90</v>
      </c>
      <c r="C607" t="s">
        <v>1461</v>
      </c>
      <c r="D607" t="s">
        <v>1454</v>
      </c>
      <c r="E607" s="4">
        <v>806134850241</v>
      </c>
      <c r="F607" t="s">
        <v>1455</v>
      </c>
      <c r="G607" s="4">
        <v>572</v>
      </c>
      <c r="H607" s="4">
        <v>1144</v>
      </c>
      <c r="I607" t="s">
        <v>135</v>
      </c>
      <c r="J607" t="s">
        <v>1431</v>
      </c>
      <c r="K607" t="s">
        <v>96</v>
      </c>
      <c r="L607" t="s">
        <v>97</v>
      </c>
      <c r="M607" t="s">
        <v>98</v>
      </c>
      <c r="N607" t="s">
        <v>695</v>
      </c>
      <c r="O607" t="s">
        <v>100</v>
      </c>
      <c r="P607" t="s">
        <v>1402</v>
      </c>
      <c r="Q607" t="s">
        <v>102</v>
      </c>
      <c r="R607">
        <v>0</v>
      </c>
      <c r="S607">
        <v>0</v>
      </c>
      <c r="T607">
        <v>25</v>
      </c>
      <c r="U607">
        <v>26.5</v>
      </c>
      <c r="V607">
        <v>79</v>
      </c>
      <c r="W607">
        <v>16</v>
      </c>
      <c r="X607">
        <v>0</v>
      </c>
      <c r="Y607">
        <v>42</v>
      </c>
      <c r="Z607">
        <v>4</v>
      </c>
      <c r="AA607">
        <v>60</v>
      </c>
      <c r="AB607" t="s">
        <v>1208</v>
      </c>
      <c r="AD607" t="s">
        <v>1208</v>
      </c>
      <c r="AE607" t="s">
        <v>1208</v>
      </c>
      <c r="AF607" t="s">
        <v>104</v>
      </c>
      <c r="AG607" t="s">
        <v>105</v>
      </c>
      <c r="AH607">
        <v>23</v>
      </c>
      <c r="AI607">
        <v>23</v>
      </c>
      <c r="AJ607">
        <v>29</v>
      </c>
      <c r="AK607">
        <v>35</v>
      </c>
      <c r="AL607">
        <v>0</v>
      </c>
      <c r="AM607">
        <v>0</v>
      </c>
      <c r="AN607">
        <v>0</v>
      </c>
      <c r="AO607">
        <v>0</v>
      </c>
      <c r="AP607" t="s">
        <v>516</v>
      </c>
      <c r="AQ607" t="s">
        <v>107</v>
      </c>
      <c r="AR607" t="s">
        <v>108</v>
      </c>
      <c r="AS607" t="s">
        <v>109</v>
      </c>
      <c r="AT607" t="s">
        <v>110</v>
      </c>
      <c r="AU607" t="s">
        <v>104</v>
      </c>
      <c r="AX607" t="s">
        <v>104</v>
      </c>
      <c r="AY607">
        <v>0</v>
      </c>
      <c r="AZ607">
        <v>0.5</v>
      </c>
      <c r="BA607">
        <v>6</v>
      </c>
      <c r="BC607">
        <v>54</v>
      </c>
      <c r="BD607">
        <v>107</v>
      </c>
      <c r="BE607" t="s">
        <v>52</v>
      </c>
      <c r="BI607" t="s">
        <v>112</v>
      </c>
      <c r="BJ607" t="s">
        <v>111</v>
      </c>
      <c r="BK607" t="s">
        <v>696</v>
      </c>
      <c r="BL607" t="str">
        <f>"https://www.hvlgroup.com/Products/Specs/"&amp;"H259704L-AGB/WH"</f>
        <v>https://www.hvlgroup.com/Products/Specs/H259704L-AGB/WH</v>
      </c>
      <c r="BM607" t="s">
        <v>1456</v>
      </c>
      <c r="BN607" t="str">
        <f>"https://www.hvlgroup.com/Product/"&amp;"H259704L-AGB/WH"</f>
        <v>https://www.hvlgroup.com/Product/H259704L-AGB/WH</v>
      </c>
      <c r="BO607" t="s">
        <v>104</v>
      </c>
      <c r="BP607" t="s">
        <v>104</v>
      </c>
      <c r="BQ607" t="s">
        <v>310</v>
      </c>
      <c r="BR607" t="s">
        <v>116</v>
      </c>
      <c r="BS607" t="s">
        <v>1457</v>
      </c>
      <c r="BT607">
        <v>14.25</v>
      </c>
      <c r="BV607" s="1">
        <v>43101</v>
      </c>
      <c r="BW607">
        <v>79</v>
      </c>
      <c r="BX607">
        <v>26.5</v>
      </c>
      <c r="BY607" t="s">
        <v>104</v>
      </c>
      <c r="BZ607">
        <v>0</v>
      </c>
      <c r="CA607">
        <v>0</v>
      </c>
      <c r="CB607">
        <v>0</v>
      </c>
      <c r="CC607">
        <v>0</v>
      </c>
      <c r="CD607">
        <v>1</v>
      </c>
      <c r="CE607">
        <v>26</v>
      </c>
      <c r="CF607" t="s">
        <v>90</v>
      </c>
      <c r="CI607" t="s">
        <v>111</v>
      </c>
      <c r="CJ607" t="s">
        <v>118</v>
      </c>
      <c r="CK607" t="s">
        <v>111</v>
      </c>
      <c r="CL607" t="s">
        <v>119</v>
      </c>
      <c r="CM607" t="s">
        <v>111</v>
      </c>
    </row>
    <row r="608" spans="1:91" x14ac:dyDescent="0.25">
      <c r="A608" t="s">
        <v>89</v>
      </c>
      <c r="B608" t="s">
        <v>90</v>
      </c>
      <c r="C608" t="s">
        <v>1462</v>
      </c>
      <c r="D608" t="s">
        <v>1454</v>
      </c>
      <c r="E608" s="4">
        <v>806134854454</v>
      </c>
      <c r="F608" t="s">
        <v>1455</v>
      </c>
      <c r="G608" s="4">
        <v>572</v>
      </c>
      <c r="I608" t="s">
        <v>135</v>
      </c>
      <c r="J608" t="s">
        <v>1431</v>
      </c>
      <c r="K608" t="s">
        <v>96</v>
      </c>
      <c r="L608" t="s">
        <v>97</v>
      </c>
      <c r="M608" t="s">
        <v>98</v>
      </c>
      <c r="N608" t="s">
        <v>1445</v>
      </c>
      <c r="O608" t="s">
        <v>100</v>
      </c>
      <c r="P608" t="s">
        <v>1402</v>
      </c>
      <c r="Q608" t="s">
        <v>102</v>
      </c>
      <c r="R608">
        <v>0</v>
      </c>
      <c r="S608">
        <v>0</v>
      </c>
      <c r="T608">
        <v>25</v>
      </c>
      <c r="U608">
        <v>26.5</v>
      </c>
      <c r="V608">
        <v>79</v>
      </c>
      <c r="W608">
        <v>16</v>
      </c>
      <c r="X608">
        <v>0</v>
      </c>
      <c r="Y608">
        <v>42</v>
      </c>
      <c r="Z608">
        <v>4</v>
      </c>
      <c r="AA608">
        <v>60</v>
      </c>
      <c r="AB608" t="s">
        <v>1208</v>
      </c>
      <c r="AD608" t="s">
        <v>1208</v>
      </c>
      <c r="AE608" t="s">
        <v>1208</v>
      </c>
      <c r="AF608" t="s">
        <v>104</v>
      </c>
      <c r="AG608" t="s">
        <v>105</v>
      </c>
      <c r="AH608">
        <v>23</v>
      </c>
      <c r="AI608">
        <v>23</v>
      </c>
      <c r="AJ608">
        <v>29</v>
      </c>
      <c r="AK608">
        <v>35</v>
      </c>
      <c r="AL608">
        <v>0</v>
      </c>
      <c r="AM608">
        <v>0</v>
      </c>
      <c r="AN608">
        <v>0</v>
      </c>
      <c r="AO608">
        <v>0</v>
      </c>
      <c r="AP608" t="s">
        <v>516</v>
      </c>
      <c r="AQ608" t="s">
        <v>107</v>
      </c>
      <c r="AR608" t="s">
        <v>108</v>
      </c>
      <c r="AS608" t="s">
        <v>109</v>
      </c>
      <c r="AT608" t="s">
        <v>110</v>
      </c>
      <c r="AU608" t="s">
        <v>104</v>
      </c>
      <c r="AX608" t="s">
        <v>104</v>
      </c>
      <c r="AY608">
        <v>0</v>
      </c>
      <c r="AZ608">
        <v>0.5</v>
      </c>
      <c r="BA608">
        <v>6</v>
      </c>
      <c r="BC608">
        <v>54</v>
      </c>
      <c r="BD608">
        <v>107</v>
      </c>
      <c r="BE608" t="s">
        <v>52</v>
      </c>
      <c r="BI608" t="s">
        <v>112</v>
      </c>
      <c r="BJ608" t="s">
        <v>111</v>
      </c>
      <c r="BK608" t="s">
        <v>1446</v>
      </c>
      <c r="BL608" t="str">
        <f>"https://www.hvlgroup.com/Products/Specs/"&amp;"H259704L-PN/MG"</f>
        <v>https://www.hvlgroup.com/Products/Specs/H259704L-PN/MG</v>
      </c>
      <c r="BM608" t="s">
        <v>1456</v>
      </c>
      <c r="BN608" t="str">
        <f>"https://www.hvlgroup.com/Product/"&amp;"H259704L-PN/MG"</f>
        <v>https://www.hvlgroup.com/Product/H259704L-PN/MG</v>
      </c>
      <c r="BO608" t="s">
        <v>104</v>
      </c>
      <c r="BP608" t="s">
        <v>104</v>
      </c>
      <c r="BQ608" t="s">
        <v>310</v>
      </c>
      <c r="BR608" t="s">
        <v>116</v>
      </c>
      <c r="BS608" t="s">
        <v>1457</v>
      </c>
      <c r="BT608">
        <v>14.25</v>
      </c>
      <c r="BV608" s="1">
        <v>43101</v>
      </c>
      <c r="BW608">
        <v>79</v>
      </c>
      <c r="BX608">
        <v>26.5</v>
      </c>
      <c r="BY608" t="s">
        <v>104</v>
      </c>
      <c r="BZ608">
        <v>0</v>
      </c>
      <c r="CA608">
        <v>0</v>
      </c>
      <c r="CB608">
        <v>0</v>
      </c>
      <c r="CC608">
        <v>0</v>
      </c>
      <c r="CD608">
        <v>1</v>
      </c>
      <c r="CE608">
        <v>26</v>
      </c>
      <c r="CF608" t="s">
        <v>90</v>
      </c>
      <c r="CG608" s="1">
        <v>43709</v>
      </c>
      <c r="CI608" t="s">
        <v>111</v>
      </c>
      <c r="CJ608" t="s">
        <v>118</v>
      </c>
      <c r="CK608" t="s">
        <v>111</v>
      </c>
      <c r="CL608" t="s">
        <v>119</v>
      </c>
      <c r="CM608" t="s">
        <v>111</v>
      </c>
    </row>
    <row r="609" spans="1:91" x14ac:dyDescent="0.25">
      <c r="A609" t="s">
        <v>89</v>
      </c>
      <c r="B609" t="s">
        <v>90</v>
      </c>
      <c r="C609" t="s">
        <v>1463</v>
      </c>
      <c r="D609" t="s">
        <v>1454</v>
      </c>
      <c r="E609" s="4">
        <v>806134849047</v>
      </c>
      <c r="F609" t="s">
        <v>1455</v>
      </c>
      <c r="G609" s="4">
        <v>572</v>
      </c>
      <c r="I609" t="s">
        <v>135</v>
      </c>
      <c r="J609" t="s">
        <v>1431</v>
      </c>
      <c r="K609" t="s">
        <v>96</v>
      </c>
      <c r="L609" t="s">
        <v>97</v>
      </c>
      <c r="M609" t="s">
        <v>98</v>
      </c>
      <c r="N609" t="s">
        <v>1140</v>
      </c>
      <c r="O609" t="s">
        <v>100</v>
      </c>
      <c r="P609" t="s">
        <v>1402</v>
      </c>
      <c r="Q609" t="s">
        <v>102</v>
      </c>
      <c r="R609">
        <v>0</v>
      </c>
      <c r="S609">
        <v>0</v>
      </c>
      <c r="T609">
        <v>25</v>
      </c>
      <c r="U609">
        <v>26.5</v>
      </c>
      <c r="V609">
        <v>79</v>
      </c>
      <c r="W609">
        <v>16</v>
      </c>
      <c r="X609">
        <v>0</v>
      </c>
      <c r="Y609">
        <v>42</v>
      </c>
      <c r="Z609">
        <v>4</v>
      </c>
      <c r="AA609">
        <v>60</v>
      </c>
      <c r="AB609" t="s">
        <v>1208</v>
      </c>
      <c r="AD609" t="s">
        <v>1208</v>
      </c>
      <c r="AE609" t="s">
        <v>1208</v>
      </c>
      <c r="AF609" t="s">
        <v>104</v>
      </c>
      <c r="AG609" t="s">
        <v>105</v>
      </c>
      <c r="AH609">
        <v>23</v>
      </c>
      <c r="AI609">
        <v>22</v>
      </c>
      <c r="AJ609">
        <v>29</v>
      </c>
      <c r="AK609">
        <v>35</v>
      </c>
      <c r="AL609">
        <v>0</v>
      </c>
      <c r="AM609">
        <v>0</v>
      </c>
      <c r="AN609">
        <v>0</v>
      </c>
      <c r="AO609">
        <v>0</v>
      </c>
      <c r="AP609" t="s">
        <v>516</v>
      </c>
      <c r="AQ609" t="s">
        <v>107</v>
      </c>
      <c r="AR609" t="s">
        <v>108</v>
      </c>
      <c r="AS609" t="s">
        <v>109</v>
      </c>
      <c r="AT609" t="s">
        <v>110</v>
      </c>
      <c r="AU609" t="s">
        <v>104</v>
      </c>
      <c r="AX609" t="s">
        <v>104</v>
      </c>
      <c r="AY609">
        <v>0</v>
      </c>
      <c r="AZ609">
        <v>0.5</v>
      </c>
      <c r="BA609">
        <v>6</v>
      </c>
      <c r="BC609">
        <v>54</v>
      </c>
      <c r="BD609">
        <v>107</v>
      </c>
      <c r="BE609" t="s">
        <v>52</v>
      </c>
      <c r="BI609" t="s">
        <v>112</v>
      </c>
      <c r="BJ609" t="s">
        <v>111</v>
      </c>
      <c r="BK609" t="s">
        <v>1142</v>
      </c>
      <c r="BL609" t="str">
        <f>"https://www.hvlgroup.com/Products/Specs/"&amp;"H259704L-PN/MNT"</f>
        <v>https://www.hvlgroup.com/Products/Specs/H259704L-PN/MNT</v>
      </c>
      <c r="BM609" t="s">
        <v>1456</v>
      </c>
      <c r="BN609" t="str">
        <f>"https://www.hvlgroup.com/Product/"&amp;"H259704L-PN/MNT"</f>
        <v>https://www.hvlgroup.com/Product/H259704L-PN/MNT</v>
      </c>
      <c r="BO609" t="s">
        <v>104</v>
      </c>
      <c r="BP609" t="s">
        <v>104</v>
      </c>
      <c r="BQ609" t="s">
        <v>310</v>
      </c>
      <c r="BR609" t="s">
        <v>116</v>
      </c>
      <c r="BS609" t="s">
        <v>1457</v>
      </c>
      <c r="BT609">
        <v>14.25</v>
      </c>
      <c r="BV609" s="1">
        <v>43101</v>
      </c>
      <c r="BW609">
        <v>79</v>
      </c>
      <c r="BX609">
        <v>26.5</v>
      </c>
      <c r="BY609" t="s">
        <v>104</v>
      </c>
      <c r="BZ609">
        <v>0</v>
      </c>
      <c r="CA609">
        <v>0</v>
      </c>
      <c r="CB609">
        <v>0</v>
      </c>
      <c r="CC609">
        <v>0</v>
      </c>
      <c r="CD609">
        <v>1</v>
      </c>
      <c r="CE609">
        <v>26</v>
      </c>
      <c r="CF609" t="s">
        <v>90</v>
      </c>
      <c r="CG609" s="1">
        <v>43709</v>
      </c>
      <c r="CI609" t="s">
        <v>111</v>
      </c>
      <c r="CJ609" t="s">
        <v>118</v>
      </c>
      <c r="CK609" t="s">
        <v>111</v>
      </c>
      <c r="CL609" t="s">
        <v>119</v>
      </c>
      <c r="CM609" t="s">
        <v>111</v>
      </c>
    </row>
    <row r="610" spans="1:91" x14ac:dyDescent="0.25">
      <c r="A610" t="s">
        <v>89</v>
      </c>
      <c r="B610" t="s">
        <v>90</v>
      </c>
      <c r="C610" t="s">
        <v>1464</v>
      </c>
      <c r="D610" t="s">
        <v>1454</v>
      </c>
      <c r="E610" s="4">
        <v>806134849054</v>
      </c>
      <c r="F610" t="s">
        <v>1455</v>
      </c>
      <c r="G610" s="4">
        <v>572</v>
      </c>
      <c r="H610" s="4">
        <v>1144</v>
      </c>
      <c r="I610" t="s">
        <v>135</v>
      </c>
      <c r="J610" t="s">
        <v>1431</v>
      </c>
      <c r="K610" t="s">
        <v>96</v>
      </c>
      <c r="L610" t="s">
        <v>97</v>
      </c>
      <c r="M610" t="s">
        <v>98</v>
      </c>
      <c r="N610" t="s">
        <v>1144</v>
      </c>
      <c r="O610" t="s">
        <v>100</v>
      </c>
      <c r="P610" t="s">
        <v>1402</v>
      </c>
      <c r="Q610" t="s">
        <v>102</v>
      </c>
      <c r="R610">
        <v>0</v>
      </c>
      <c r="S610">
        <v>0</v>
      </c>
      <c r="T610">
        <v>25</v>
      </c>
      <c r="U610">
        <v>26.5</v>
      </c>
      <c r="V610">
        <v>79</v>
      </c>
      <c r="W610">
        <v>16</v>
      </c>
      <c r="X610">
        <v>0</v>
      </c>
      <c r="Y610">
        <v>42</v>
      </c>
      <c r="Z610">
        <v>4</v>
      </c>
      <c r="AA610">
        <v>60</v>
      </c>
      <c r="AB610" t="s">
        <v>1208</v>
      </c>
      <c r="AD610" t="s">
        <v>1208</v>
      </c>
      <c r="AE610" t="s">
        <v>1208</v>
      </c>
      <c r="AF610" t="s">
        <v>104</v>
      </c>
      <c r="AG610" t="s">
        <v>105</v>
      </c>
      <c r="AH610">
        <v>23</v>
      </c>
      <c r="AI610">
        <v>23</v>
      </c>
      <c r="AJ610">
        <v>29</v>
      </c>
      <c r="AK610">
        <v>35</v>
      </c>
      <c r="AL610">
        <v>0</v>
      </c>
      <c r="AM610">
        <v>0</v>
      </c>
      <c r="AN610">
        <v>0</v>
      </c>
      <c r="AO610">
        <v>0</v>
      </c>
      <c r="AP610" t="s">
        <v>516</v>
      </c>
      <c r="AQ610" t="s">
        <v>107</v>
      </c>
      <c r="AR610" t="s">
        <v>108</v>
      </c>
      <c r="AS610" t="s">
        <v>109</v>
      </c>
      <c r="AT610" t="s">
        <v>110</v>
      </c>
      <c r="AU610" t="s">
        <v>104</v>
      </c>
      <c r="AX610" t="s">
        <v>104</v>
      </c>
      <c r="AY610">
        <v>0</v>
      </c>
      <c r="AZ610">
        <v>0.5</v>
      </c>
      <c r="BA610">
        <v>6</v>
      </c>
      <c r="BC610">
        <v>54</v>
      </c>
      <c r="BD610">
        <v>107</v>
      </c>
      <c r="BE610" t="s">
        <v>52</v>
      </c>
      <c r="BI610" t="s">
        <v>112</v>
      </c>
      <c r="BJ610" t="s">
        <v>111</v>
      </c>
      <c r="BK610" t="s">
        <v>1146</v>
      </c>
      <c r="BL610" t="str">
        <f>"https://www.hvlgroup.com/Products/Specs/"&amp;"H259704L-PN/NVY"</f>
        <v>https://www.hvlgroup.com/Products/Specs/H259704L-PN/NVY</v>
      </c>
      <c r="BM610" t="s">
        <v>1456</v>
      </c>
      <c r="BN610" t="str">
        <f>"https://www.hvlgroup.com/Product/"&amp;"H259704L-PN/NVY"</f>
        <v>https://www.hvlgroup.com/Product/H259704L-PN/NVY</v>
      </c>
      <c r="BO610" t="s">
        <v>104</v>
      </c>
      <c r="BP610" t="s">
        <v>104</v>
      </c>
      <c r="BQ610" t="s">
        <v>310</v>
      </c>
      <c r="BR610" t="s">
        <v>116</v>
      </c>
      <c r="BS610" t="s">
        <v>1457</v>
      </c>
      <c r="BT610">
        <v>14.25</v>
      </c>
      <c r="BV610" s="1">
        <v>43101</v>
      </c>
      <c r="BW610">
        <v>79</v>
      </c>
      <c r="BX610">
        <v>26.5</v>
      </c>
      <c r="BY610" t="s">
        <v>104</v>
      </c>
      <c r="BZ610">
        <v>0</v>
      </c>
      <c r="CA610">
        <v>0</v>
      </c>
      <c r="CB610">
        <v>0</v>
      </c>
      <c r="CC610">
        <v>0</v>
      </c>
      <c r="CD610">
        <v>1</v>
      </c>
      <c r="CE610">
        <v>26</v>
      </c>
      <c r="CF610" t="s">
        <v>90</v>
      </c>
      <c r="CI610" t="s">
        <v>111</v>
      </c>
      <c r="CJ610" t="s">
        <v>118</v>
      </c>
      <c r="CK610" t="s">
        <v>111</v>
      </c>
      <c r="CL610" t="s">
        <v>119</v>
      </c>
      <c r="CM610" t="s">
        <v>111</v>
      </c>
    </row>
    <row r="611" spans="1:91" x14ac:dyDescent="0.25">
      <c r="A611" t="s">
        <v>89</v>
      </c>
      <c r="B611" t="s">
        <v>90</v>
      </c>
      <c r="C611" t="s">
        <v>1465</v>
      </c>
      <c r="D611" t="s">
        <v>1454</v>
      </c>
      <c r="E611" s="4">
        <v>806134850265</v>
      </c>
      <c r="F611" t="s">
        <v>1455</v>
      </c>
      <c r="G611" s="4">
        <v>572</v>
      </c>
      <c r="H611" s="4">
        <v>1144</v>
      </c>
      <c r="I611" t="s">
        <v>135</v>
      </c>
      <c r="J611" t="s">
        <v>1431</v>
      </c>
      <c r="K611" t="s">
        <v>96</v>
      </c>
      <c r="L611" t="s">
        <v>97</v>
      </c>
      <c r="M611" t="s">
        <v>98</v>
      </c>
      <c r="N611" t="s">
        <v>1450</v>
      </c>
      <c r="O611" t="s">
        <v>100</v>
      </c>
      <c r="P611" t="s">
        <v>1402</v>
      </c>
      <c r="Q611" t="s">
        <v>102</v>
      </c>
      <c r="R611">
        <v>0</v>
      </c>
      <c r="S611">
        <v>0</v>
      </c>
      <c r="T611">
        <v>25</v>
      </c>
      <c r="U611">
        <v>26.5</v>
      </c>
      <c r="V611">
        <v>79</v>
      </c>
      <c r="W611">
        <v>16</v>
      </c>
      <c r="X611">
        <v>0</v>
      </c>
      <c r="Y611">
        <v>42</v>
      </c>
      <c r="Z611">
        <v>4</v>
      </c>
      <c r="AA611">
        <v>60</v>
      </c>
      <c r="AB611" t="s">
        <v>1208</v>
      </c>
      <c r="AD611" t="s">
        <v>1208</v>
      </c>
      <c r="AE611" t="s">
        <v>1208</v>
      </c>
      <c r="AF611" t="s">
        <v>104</v>
      </c>
      <c r="AG611" t="s">
        <v>105</v>
      </c>
      <c r="AH611">
        <v>23</v>
      </c>
      <c r="AI611">
        <v>23</v>
      </c>
      <c r="AJ611">
        <v>29</v>
      </c>
      <c r="AK611">
        <v>35</v>
      </c>
      <c r="AL611">
        <v>0</v>
      </c>
      <c r="AM611">
        <v>0</v>
      </c>
      <c r="AN611">
        <v>0</v>
      </c>
      <c r="AO611">
        <v>0</v>
      </c>
      <c r="AP611" t="s">
        <v>516</v>
      </c>
      <c r="AQ611" t="s">
        <v>107</v>
      </c>
      <c r="AR611" t="s">
        <v>108</v>
      </c>
      <c r="AS611" t="s">
        <v>109</v>
      </c>
      <c r="AT611" t="s">
        <v>110</v>
      </c>
      <c r="AU611" t="s">
        <v>104</v>
      </c>
      <c r="AX611" t="s">
        <v>104</v>
      </c>
      <c r="AY611">
        <v>0</v>
      </c>
      <c r="AZ611">
        <v>0.5</v>
      </c>
      <c r="BA611">
        <v>6</v>
      </c>
      <c r="BC611">
        <v>54</v>
      </c>
      <c r="BD611">
        <v>107</v>
      </c>
      <c r="BE611" t="s">
        <v>52</v>
      </c>
      <c r="BI611" t="s">
        <v>112</v>
      </c>
      <c r="BJ611" t="s">
        <v>111</v>
      </c>
      <c r="BK611" t="s">
        <v>1451</v>
      </c>
      <c r="BL611" t="str">
        <f>"https://www.hvlgroup.com/Products/Specs/"&amp;"H259704L-PN/PK"</f>
        <v>https://www.hvlgroup.com/Products/Specs/H259704L-PN/PK</v>
      </c>
      <c r="BM611" t="s">
        <v>1456</v>
      </c>
      <c r="BN611" t="str">
        <f>"https://www.hvlgroup.com/Product/"&amp;"H259704L-PN/PK"</f>
        <v>https://www.hvlgroup.com/Product/H259704L-PN/PK</v>
      </c>
      <c r="BO611" t="s">
        <v>104</v>
      </c>
      <c r="BP611" t="s">
        <v>104</v>
      </c>
      <c r="BQ611" t="s">
        <v>310</v>
      </c>
      <c r="BR611" t="s">
        <v>116</v>
      </c>
      <c r="BS611" t="s">
        <v>1457</v>
      </c>
      <c r="BT611">
        <v>14.25</v>
      </c>
      <c r="BV611" s="1">
        <v>43101</v>
      </c>
      <c r="BW611">
        <v>79</v>
      </c>
      <c r="BX611">
        <v>26.5</v>
      </c>
      <c r="BY611" t="s">
        <v>104</v>
      </c>
      <c r="BZ611">
        <v>0</v>
      </c>
      <c r="CA611">
        <v>0</v>
      </c>
      <c r="CB611">
        <v>0</v>
      </c>
      <c r="CC611">
        <v>0</v>
      </c>
      <c r="CD611">
        <v>1</v>
      </c>
      <c r="CE611">
        <v>26</v>
      </c>
      <c r="CF611" t="s">
        <v>90</v>
      </c>
      <c r="CI611" t="s">
        <v>111</v>
      </c>
      <c r="CJ611" t="s">
        <v>118</v>
      </c>
      <c r="CK611" t="s">
        <v>111</v>
      </c>
      <c r="CL611" t="s">
        <v>119</v>
      </c>
      <c r="CM611" t="s">
        <v>111</v>
      </c>
    </row>
    <row r="612" spans="1:91" x14ac:dyDescent="0.25">
      <c r="A612" t="s">
        <v>89</v>
      </c>
      <c r="B612" t="s">
        <v>90</v>
      </c>
      <c r="C612" t="s">
        <v>1466</v>
      </c>
      <c r="D612" t="s">
        <v>1454</v>
      </c>
      <c r="E612" s="4">
        <v>806134850272</v>
      </c>
      <c r="F612" t="s">
        <v>1455</v>
      </c>
      <c r="G612" s="4">
        <v>572</v>
      </c>
      <c r="H612" s="4">
        <v>1144</v>
      </c>
      <c r="I612" t="s">
        <v>135</v>
      </c>
      <c r="J612" t="s">
        <v>1431</v>
      </c>
      <c r="K612" t="s">
        <v>96</v>
      </c>
      <c r="L612" t="s">
        <v>97</v>
      </c>
      <c r="M612" t="s">
        <v>98</v>
      </c>
      <c r="N612" t="s">
        <v>699</v>
      </c>
      <c r="O612" t="s">
        <v>100</v>
      </c>
      <c r="P612" t="s">
        <v>1402</v>
      </c>
      <c r="Q612" t="s">
        <v>102</v>
      </c>
      <c r="R612">
        <v>0</v>
      </c>
      <c r="S612">
        <v>0</v>
      </c>
      <c r="T612">
        <v>25</v>
      </c>
      <c r="U612">
        <v>26.5</v>
      </c>
      <c r="V612">
        <v>79</v>
      </c>
      <c r="W612">
        <v>16</v>
      </c>
      <c r="X612">
        <v>0</v>
      </c>
      <c r="Y612">
        <v>42</v>
      </c>
      <c r="Z612">
        <v>4</v>
      </c>
      <c r="AA612">
        <v>60</v>
      </c>
      <c r="AB612" t="s">
        <v>1208</v>
      </c>
      <c r="AD612" t="s">
        <v>1208</v>
      </c>
      <c r="AE612" t="s">
        <v>1208</v>
      </c>
      <c r="AF612" t="s">
        <v>104</v>
      </c>
      <c r="AG612" t="s">
        <v>105</v>
      </c>
      <c r="AH612">
        <v>23</v>
      </c>
      <c r="AI612">
        <v>23</v>
      </c>
      <c r="AJ612">
        <v>29</v>
      </c>
      <c r="AK612">
        <v>35</v>
      </c>
      <c r="AL612">
        <v>0</v>
      </c>
      <c r="AM612">
        <v>0</v>
      </c>
      <c r="AN612">
        <v>0</v>
      </c>
      <c r="AO612">
        <v>0</v>
      </c>
      <c r="AP612" t="s">
        <v>516</v>
      </c>
      <c r="AQ612" t="s">
        <v>107</v>
      </c>
      <c r="AR612" t="s">
        <v>108</v>
      </c>
      <c r="AS612" t="s">
        <v>109</v>
      </c>
      <c r="AT612" t="s">
        <v>110</v>
      </c>
      <c r="AU612" t="s">
        <v>104</v>
      </c>
      <c r="AX612" t="s">
        <v>104</v>
      </c>
      <c r="AY612">
        <v>0</v>
      </c>
      <c r="AZ612">
        <v>0.5</v>
      </c>
      <c r="BA612">
        <v>6</v>
      </c>
      <c r="BC612">
        <v>54</v>
      </c>
      <c r="BD612">
        <v>107</v>
      </c>
      <c r="BE612" t="s">
        <v>52</v>
      </c>
      <c r="BI612" t="s">
        <v>112</v>
      </c>
      <c r="BJ612" t="s">
        <v>111</v>
      </c>
      <c r="BK612" t="s">
        <v>700</v>
      </c>
      <c r="BL612" t="str">
        <f>"https://www.hvlgroup.com/Products/Specs/"&amp;"H259704L-PN/WH"</f>
        <v>https://www.hvlgroup.com/Products/Specs/H259704L-PN/WH</v>
      </c>
      <c r="BM612" t="s">
        <v>1456</v>
      </c>
      <c r="BN612" t="str">
        <f>"https://www.hvlgroup.com/Product/"&amp;"H259704L-PN/WH"</f>
        <v>https://www.hvlgroup.com/Product/H259704L-PN/WH</v>
      </c>
      <c r="BO612" t="s">
        <v>104</v>
      </c>
      <c r="BP612" t="s">
        <v>104</v>
      </c>
      <c r="BQ612" t="s">
        <v>310</v>
      </c>
      <c r="BR612" t="s">
        <v>116</v>
      </c>
      <c r="BS612" t="s">
        <v>1457</v>
      </c>
      <c r="BT612">
        <v>14.25</v>
      </c>
      <c r="BV612" s="1">
        <v>43101</v>
      </c>
      <c r="BW612">
        <v>79</v>
      </c>
      <c r="BX612">
        <v>26.5</v>
      </c>
      <c r="BY612" t="s">
        <v>104</v>
      </c>
      <c r="BZ612">
        <v>0</v>
      </c>
      <c r="CA612">
        <v>0</v>
      </c>
      <c r="CB612">
        <v>0</v>
      </c>
      <c r="CC612">
        <v>0</v>
      </c>
      <c r="CD612">
        <v>1</v>
      </c>
      <c r="CE612">
        <v>26</v>
      </c>
      <c r="CF612" t="s">
        <v>90</v>
      </c>
      <c r="CI612" t="s">
        <v>111</v>
      </c>
      <c r="CJ612" t="s">
        <v>118</v>
      </c>
      <c r="CK612" t="s">
        <v>111</v>
      </c>
      <c r="CL612" t="s">
        <v>119</v>
      </c>
      <c r="CM612" t="s">
        <v>111</v>
      </c>
    </row>
    <row r="613" spans="1:91" x14ac:dyDescent="0.25">
      <c r="A613" t="s">
        <v>89</v>
      </c>
      <c r="B613" t="s">
        <v>90</v>
      </c>
      <c r="C613" t="s">
        <v>1467</v>
      </c>
      <c r="D613" t="s">
        <v>1468</v>
      </c>
      <c r="E613" s="4">
        <v>806134854461</v>
      </c>
      <c r="F613" t="s">
        <v>1469</v>
      </c>
      <c r="G613" s="4">
        <v>457</v>
      </c>
      <c r="I613" t="s">
        <v>135</v>
      </c>
      <c r="J613" t="s">
        <v>1431</v>
      </c>
      <c r="K613" t="s">
        <v>96</v>
      </c>
      <c r="L613" t="s">
        <v>97</v>
      </c>
      <c r="M613" t="s">
        <v>98</v>
      </c>
      <c r="N613" t="s">
        <v>1432</v>
      </c>
      <c r="O613" t="s">
        <v>100</v>
      </c>
      <c r="P613" t="s">
        <v>1402</v>
      </c>
      <c r="Q613" t="s">
        <v>102</v>
      </c>
      <c r="R613">
        <v>0</v>
      </c>
      <c r="S613">
        <v>0</v>
      </c>
      <c r="T613">
        <v>18.75</v>
      </c>
      <c r="U613">
        <v>20.25</v>
      </c>
      <c r="V613">
        <v>72.75</v>
      </c>
      <c r="W613">
        <v>11.25</v>
      </c>
      <c r="X613">
        <v>0</v>
      </c>
      <c r="Y613">
        <v>18</v>
      </c>
      <c r="Z613">
        <v>4</v>
      </c>
      <c r="AA613">
        <v>60</v>
      </c>
      <c r="AB613" t="s">
        <v>1208</v>
      </c>
      <c r="AD613" t="s">
        <v>1208</v>
      </c>
      <c r="AE613" t="s">
        <v>1208</v>
      </c>
      <c r="AF613" t="s">
        <v>104</v>
      </c>
      <c r="AG613" t="s">
        <v>105</v>
      </c>
      <c r="AH613">
        <v>17</v>
      </c>
      <c r="AI613">
        <v>17</v>
      </c>
      <c r="AJ613">
        <v>24</v>
      </c>
      <c r="AK613">
        <v>21</v>
      </c>
      <c r="AL613">
        <v>0</v>
      </c>
      <c r="AM613">
        <v>0</v>
      </c>
      <c r="AN613">
        <v>0</v>
      </c>
      <c r="AO613">
        <v>0</v>
      </c>
      <c r="AP613" t="s">
        <v>106</v>
      </c>
      <c r="AQ613" t="s">
        <v>107</v>
      </c>
      <c r="AR613" t="s">
        <v>108</v>
      </c>
      <c r="AS613" t="s">
        <v>109</v>
      </c>
      <c r="AT613" t="s">
        <v>110</v>
      </c>
      <c r="AU613" t="s">
        <v>104</v>
      </c>
      <c r="AX613" t="s">
        <v>104</v>
      </c>
      <c r="AY613">
        <v>0</v>
      </c>
      <c r="AZ613">
        <v>0.5</v>
      </c>
      <c r="BA613">
        <v>6</v>
      </c>
      <c r="BC613">
        <v>54</v>
      </c>
      <c r="BD613">
        <v>141</v>
      </c>
      <c r="BE613" t="s">
        <v>52</v>
      </c>
      <c r="BI613" t="s">
        <v>112</v>
      </c>
      <c r="BJ613" t="s">
        <v>111</v>
      </c>
      <c r="BK613" t="s">
        <v>1433</v>
      </c>
      <c r="BL613" t="str">
        <f>"https://www.hvlgroup.com/Products/Specs/"&amp;"H259704S-AGB/MG"</f>
        <v>https://www.hvlgroup.com/Products/Specs/H259704S-AGB/MG</v>
      </c>
      <c r="BM613" t="s">
        <v>1456</v>
      </c>
      <c r="BN613" t="str">
        <f>"https://www.hvlgroup.com/Product/"&amp;"H259704S-AGB/MG"</f>
        <v>https://www.hvlgroup.com/Product/H259704S-AGB/MG</v>
      </c>
      <c r="BO613" t="s">
        <v>104</v>
      </c>
      <c r="BP613" t="s">
        <v>104</v>
      </c>
      <c r="BQ613" t="s">
        <v>310</v>
      </c>
      <c r="BR613" t="s">
        <v>116</v>
      </c>
      <c r="BS613" t="s">
        <v>1470</v>
      </c>
      <c r="BT613">
        <v>10.5</v>
      </c>
      <c r="BV613" s="1">
        <v>43101</v>
      </c>
      <c r="BW613">
        <v>72.75</v>
      </c>
      <c r="BX613">
        <v>20.25</v>
      </c>
      <c r="BY613" t="s">
        <v>104</v>
      </c>
      <c r="BZ613">
        <v>0</v>
      </c>
      <c r="CA613">
        <v>0</v>
      </c>
      <c r="CB613">
        <v>0</v>
      </c>
      <c r="CC613">
        <v>0</v>
      </c>
      <c r="CD613">
        <v>1</v>
      </c>
      <c r="CE613">
        <v>27</v>
      </c>
      <c r="CF613" t="s">
        <v>90</v>
      </c>
      <c r="CG613" s="1">
        <v>43709</v>
      </c>
      <c r="CI613" t="s">
        <v>111</v>
      </c>
      <c r="CJ613" t="s">
        <v>118</v>
      </c>
      <c r="CK613" t="s">
        <v>111</v>
      </c>
      <c r="CL613" t="s">
        <v>119</v>
      </c>
      <c r="CM613" t="s">
        <v>104</v>
      </c>
    </row>
    <row r="614" spans="1:91" x14ac:dyDescent="0.25">
      <c r="A614" t="s">
        <v>89</v>
      </c>
      <c r="B614" t="s">
        <v>90</v>
      </c>
      <c r="C614" t="s">
        <v>1471</v>
      </c>
      <c r="D614" t="s">
        <v>1468</v>
      </c>
      <c r="E614" s="4">
        <v>806134850296</v>
      </c>
      <c r="F614" t="s">
        <v>1469</v>
      </c>
      <c r="G614" s="4">
        <v>457</v>
      </c>
      <c r="I614" t="s">
        <v>135</v>
      </c>
      <c r="J614" t="s">
        <v>1431</v>
      </c>
      <c r="K614" t="s">
        <v>96</v>
      </c>
      <c r="L614" t="s">
        <v>97</v>
      </c>
      <c r="M614" t="s">
        <v>98</v>
      </c>
      <c r="N614" t="s">
        <v>1437</v>
      </c>
      <c r="O614" t="s">
        <v>100</v>
      </c>
      <c r="P614" t="s">
        <v>1402</v>
      </c>
      <c r="Q614" t="s">
        <v>102</v>
      </c>
      <c r="R614">
        <v>0</v>
      </c>
      <c r="S614">
        <v>0</v>
      </c>
      <c r="T614">
        <v>18.75</v>
      </c>
      <c r="U614">
        <v>20.25</v>
      </c>
      <c r="V614">
        <v>72.75</v>
      </c>
      <c r="W614">
        <v>11.25</v>
      </c>
      <c r="X614">
        <v>0</v>
      </c>
      <c r="Y614">
        <v>18</v>
      </c>
      <c r="Z614">
        <v>4</v>
      </c>
      <c r="AA614">
        <v>60</v>
      </c>
      <c r="AB614" t="s">
        <v>1208</v>
      </c>
      <c r="AD614" t="s">
        <v>1208</v>
      </c>
      <c r="AE614" t="s">
        <v>1208</v>
      </c>
      <c r="AF614" t="s">
        <v>104</v>
      </c>
      <c r="AG614" t="s">
        <v>105</v>
      </c>
      <c r="AH614">
        <v>17</v>
      </c>
      <c r="AI614">
        <v>17</v>
      </c>
      <c r="AJ614">
        <v>24</v>
      </c>
      <c r="AK614">
        <v>21</v>
      </c>
      <c r="AL614">
        <v>0</v>
      </c>
      <c r="AM614">
        <v>0</v>
      </c>
      <c r="AN614">
        <v>0</v>
      </c>
      <c r="AO614">
        <v>0</v>
      </c>
      <c r="AP614" t="s">
        <v>106</v>
      </c>
      <c r="AQ614" t="s">
        <v>107</v>
      </c>
      <c r="AR614" t="s">
        <v>108</v>
      </c>
      <c r="AS614" t="s">
        <v>109</v>
      </c>
      <c r="AT614" t="s">
        <v>110</v>
      </c>
      <c r="AU614" t="s">
        <v>104</v>
      </c>
      <c r="AX614" t="s">
        <v>104</v>
      </c>
      <c r="AY614">
        <v>0</v>
      </c>
      <c r="AZ614">
        <v>0.5</v>
      </c>
      <c r="BA614">
        <v>6</v>
      </c>
      <c r="BC614">
        <v>54</v>
      </c>
      <c r="BD614">
        <v>141</v>
      </c>
      <c r="BE614" t="s">
        <v>52</v>
      </c>
      <c r="BI614" t="s">
        <v>112</v>
      </c>
      <c r="BJ614" t="s">
        <v>111</v>
      </c>
      <c r="BK614" t="s">
        <v>1438</v>
      </c>
      <c r="BL614" t="str">
        <f>"https://www.hvlgroup.com/Products/Specs/"&amp;"H259704S-AGB/MNT"</f>
        <v>https://www.hvlgroup.com/Products/Specs/H259704S-AGB/MNT</v>
      </c>
      <c r="BM614" t="s">
        <v>1456</v>
      </c>
      <c r="BN614" t="str">
        <f>"https://www.hvlgroup.com/Product/"&amp;"H259704S-AGB/MNT"</f>
        <v>https://www.hvlgroup.com/Product/H259704S-AGB/MNT</v>
      </c>
      <c r="BO614" t="s">
        <v>104</v>
      </c>
      <c r="BP614" t="s">
        <v>104</v>
      </c>
      <c r="BQ614" t="s">
        <v>310</v>
      </c>
      <c r="BR614" t="s">
        <v>116</v>
      </c>
      <c r="BS614" t="s">
        <v>1470</v>
      </c>
      <c r="BT614">
        <v>10.5</v>
      </c>
      <c r="BV614" s="1">
        <v>43101</v>
      </c>
      <c r="BW614">
        <v>72.75</v>
      </c>
      <c r="BX614">
        <v>20.25</v>
      </c>
      <c r="BY614" t="s">
        <v>104</v>
      </c>
      <c r="BZ614">
        <v>0</v>
      </c>
      <c r="CA614">
        <v>0</v>
      </c>
      <c r="CB614">
        <v>0</v>
      </c>
      <c r="CC614">
        <v>0</v>
      </c>
      <c r="CD614">
        <v>1</v>
      </c>
      <c r="CE614">
        <v>27</v>
      </c>
      <c r="CF614" t="s">
        <v>90</v>
      </c>
      <c r="CG614" s="1">
        <v>43709</v>
      </c>
      <c r="CI614" t="s">
        <v>111</v>
      </c>
      <c r="CJ614" t="s">
        <v>118</v>
      </c>
      <c r="CK614" t="s">
        <v>111</v>
      </c>
      <c r="CL614" t="s">
        <v>119</v>
      </c>
      <c r="CM614" t="s">
        <v>104</v>
      </c>
    </row>
    <row r="615" spans="1:91" x14ac:dyDescent="0.25">
      <c r="A615" t="s">
        <v>89</v>
      </c>
      <c r="B615" t="s">
        <v>90</v>
      </c>
      <c r="C615" t="s">
        <v>1472</v>
      </c>
      <c r="D615" t="s">
        <v>1468</v>
      </c>
      <c r="E615" s="4">
        <v>806134850302</v>
      </c>
      <c r="F615" t="s">
        <v>1469</v>
      </c>
      <c r="G615" s="4">
        <v>457</v>
      </c>
      <c r="H615" s="4">
        <v>914</v>
      </c>
      <c r="I615" t="s">
        <v>135</v>
      </c>
      <c r="J615" t="s">
        <v>1431</v>
      </c>
      <c r="K615" t="s">
        <v>96</v>
      </c>
      <c r="L615" t="s">
        <v>97</v>
      </c>
      <c r="M615" t="s">
        <v>98</v>
      </c>
      <c r="N615" t="s">
        <v>1440</v>
      </c>
      <c r="O615" t="s">
        <v>100</v>
      </c>
      <c r="P615" t="s">
        <v>1402</v>
      </c>
      <c r="Q615" t="s">
        <v>102</v>
      </c>
      <c r="R615">
        <v>0</v>
      </c>
      <c r="S615">
        <v>0</v>
      </c>
      <c r="T615">
        <v>18.75</v>
      </c>
      <c r="U615">
        <v>20.25</v>
      </c>
      <c r="V615">
        <v>72.75</v>
      </c>
      <c r="W615">
        <v>11.25</v>
      </c>
      <c r="X615">
        <v>0</v>
      </c>
      <c r="Y615">
        <v>18</v>
      </c>
      <c r="Z615">
        <v>4</v>
      </c>
      <c r="AA615">
        <v>60</v>
      </c>
      <c r="AB615" t="s">
        <v>1208</v>
      </c>
      <c r="AD615" t="s">
        <v>1208</v>
      </c>
      <c r="AE615" t="s">
        <v>1208</v>
      </c>
      <c r="AF615" t="s">
        <v>104</v>
      </c>
      <c r="AG615" t="s">
        <v>105</v>
      </c>
      <c r="AH615">
        <v>17</v>
      </c>
      <c r="AI615">
        <v>17</v>
      </c>
      <c r="AJ615">
        <v>24</v>
      </c>
      <c r="AK615">
        <v>21</v>
      </c>
      <c r="AL615">
        <v>0</v>
      </c>
      <c r="AM615">
        <v>0</v>
      </c>
      <c r="AN615">
        <v>0</v>
      </c>
      <c r="AO615">
        <v>0</v>
      </c>
      <c r="AP615" t="s">
        <v>106</v>
      </c>
      <c r="AQ615" t="s">
        <v>107</v>
      </c>
      <c r="AR615" t="s">
        <v>108</v>
      </c>
      <c r="AS615" t="s">
        <v>109</v>
      </c>
      <c r="AT615" t="s">
        <v>110</v>
      </c>
      <c r="AU615" t="s">
        <v>104</v>
      </c>
      <c r="AX615" t="s">
        <v>104</v>
      </c>
      <c r="AY615">
        <v>0</v>
      </c>
      <c r="AZ615">
        <v>0.5</v>
      </c>
      <c r="BA615">
        <v>6</v>
      </c>
      <c r="BC615">
        <v>54</v>
      </c>
      <c r="BD615">
        <v>141</v>
      </c>
      <c r="BE615" t="s">
        <v>52</v>
      </c>
      <c r="BI615" t="s">
        <v>112</v>
      </c>
      <c r="BJ615" t="s">
        <v>111</v>
      </c>
      <c r="BK615" t="s">
        <v>1441</v>
      </c>
      <c r="BL615" t="str">
        <f>"https://www.hvlgroup.com/Products/Specs/"&amp;"H259704S-AGB/NVY"</f>
        <v>https://www.hvlgroup.com/Products/Specs/H259704S-AGB/NVY</v>
      </c>
      <c r="BM615" t="s">
        <v>1456</v>
      </c>
      <c r="BN615" t="str">
        <f>"https://www.hvlgroup.com/Product/"&amp;"H259704S-AGB/NVY"</f>
        <v>https://www.hvlgroup.com/Product/H259704S-AGB/NVY</v>
      </c>
      <c r="BO615" t="s">
        <v>104</v>
      </c>
      <c r="BP615" t="s">
        <v>104</v>
      </c>
      <c r="BQ615" t="s">
        <v>310</v>
      </c>
      <c r="BR615" t="s">
        <v>116</v>
      </c>
      <c r="BS615" t="s">
        <v>1470</v>
      </c>
      <c r="BT615">
        <v>10.5</v>
      </c>
      <c r="BV615" s="1">
        <v>43101</v>
      </c>
      <c r="BW615">
        <v>72.75</v>
      </c>
      <c r="BX615">
        <v>20.25</v>
      </c>
      <c r="BY615" t="s">
        <v>104</v>
      </c>
      <c r="BZ615">
        <v>0</v>
      </c>
      <c r="CA615">
        <v>0</v>
      </c>
      <c r="CB615">
        <v>0</v>
      </c>
      <c r="CC615">
        <v>0</v>
      </c>
      <c r="CD615">
        <v>1</v>
      </c>
      <c r="CE615">
        <v>27</v>
      </c>
      <c r="CF615" t="s">
        <v>90</v>
      </c>
      <c r="CI615" t="s">
        <v>111</v>
      </c>
      <c r="CJ615" t="s">
        <v>118</v>
      </c>
      <c r="CK615" t="s">
        <v>111</v>
      </c>
      <c r="CL615" t="s">
        <v>119</v>
      </c>
      <c r="CM615" t="s">
        <v>104</v>
      </c>
    </row>
    <row r="616" spans="1:91" x14ac:dyDescent="0.25">
      <c r="A616" t="s">
        <v>89</v>
      </c>
      <c r="B616" t="s">
        <v>90</v>
      </c>
      <c r="C616" t="s">
        <v>1473</v>
      </c>
      <c r="D616" t="s">
        <v>1468</v>
      </c>
      <c r="E616" s="4">
        <v>806134849078</v>
      </c>
      <c r="F616" t="s">
        <v>1469</v>
      </c>
      <c r="G616" s="4">
        <v>457</v>
      </c>
      <c r="H616" s="4">
        <v>914</v>
      </c>
      <c r="I616" t="s">
        <v>135</v>
      </c>
      <c r="J616" t="s">
        <v>1431</v>
      </c>
      <c r="K616" t="s">
        <v>96</v>
      </c>
      <c r="L616" t="s">
        <v>97</v>
      </c>
      <c r="M616" t="s">
        <v>98</v>
      </c>
      <c r="N616" t="s">
        <v>1136</v>
      </c>
      <c r="O616" t="s">
        <v>100</v>
      </c>
      <c r="P616" t="s">
        <v>1402</v>
      </c>
      <c r="Q616" t="s">
        <v>102</v>
      </c>
      <c r="R616">
        <v>0</v>
      </c>
      <c r="S616">
        <v>0</v>
      </c>
      <c r="T616">
        <v>18.75</v>
      </c>
      <c r="U616">
        <v>20.25</v>
      </c>
      <c r="V616">
        <v>72.75</v>
      </c>
      <c r="W616">
        <v>11.25</v>
      </c>
      <c r="X616">
        <v>0</v>
      </c>
      <c r="Y616">
        <v>18</v>
      </c>
      <c r="Z616">
        <v>4</v>
      </c>
      <c r="AA616">
        <v>60</v>
      </c>
      <c r="AB616" t="s">
        <v>1208</v>
      </c>
      <c r="AD616" t="s">
        <v>1208</v>
      </c>
      <c r="AE616" t="s">
        <v>1208</v>
      </c>
      <c r="AF616" t="s">
        <v>104</v>
      </c>
      <c r="AG616" t="s">
        <v>105</v>
      </c>
      <c r="AH616">
        <v>17</v>
      </c>
      <c r="AI616">
        <v>17</v>
      </c>
      <c r="AJ616">
        <v>24</v>
      </c>
      <c r="AK616">
        <v>21</v>
      </c>
      <c r="AL616">
        <v>0</v>
      </c>
      <c r="AM616">
        <v>0</v>
      </c>
      <c r="AN616">
        <v>0</v>
      </c>
      <c r="AO616">
        <v>0</v>
      </c>
      <c r="AP616" t="s">
        <v>106</v>
      </c>
      <c r="AQ616" t="s">
        <v>107</v>
      </c>
      <c r="AR616" t="s">
        <v>108</v>
      </c>
      <c r="AS616" t="s">
        <v>109</v>
      </c>
      <c r="AT616" t="s">
        <v>110</v>
      </c>
      <c r="AU616" t="s">
        <v>104</v>
      </c>
      <c r="AX616" t="s">
        <v>104</v>
      </c>
      <c r="AY616">
        <v>0</v>
      </c>
      <c r="AZ616">
        <v>0.5</v>
      </c>
      <c r="BA616">
        <v>6</v>
      </c>
      <c r="BC616">
        <v>54</v>
      </c>
      <c r="BD616">
        <v>141</v>
      </c>
      <c r="BE616" t="s">
        <v>52</v>
      </c>
      <c r="BI616" t="s">
        <v>112</v>
      </c>
      <c r="BJ616" t="s">
        <v>111</v>
      </c>
      <c r="BK616" t="s">
        <v>1138</v>
      </c>
      <c r="BL616" t="str">
        <f>"https://www.hvlgroup.com/Products/Specs/"&amp;"H259704S-AGB/PK"</f>
        <v>https://www.hvlgroup.com/Products/Specs/H259704S-AGB/PK</v>
      </c>
      <c r="BM616" t="s">
        <v>1456</v>
      </c>
      <c r="BN616" t="str">
        <f>"https://www.hvlgroup.com/Product/"&amp;"H259704S-AGB/PK"</f>
        <v>https://www.hvlgroup.com/Product/H259704S-AGB/PK</v>
      </c>
      <c r="BO616" t="s">
        <v>104</v>
      </c>
      <c r="BP616" t="s">
        <v>104</v>
      </c>
      <c r="BQ616" t="s">
        <v>310</v>
      </c>
      <c r="BR616" t="s">
        <v>116</v>
      </c>
      <c r="BS616" t="s">
        <v>1470</v>
      </c>
      <c r="BT616">
        <v>10.5</v>
      </c>
      <c r="BV616" s="1">
        <v>43101</v>
      </c>
      <c r="BW616">
        <v>72.75</v>
      </c>
      <c r="BX616">
        <v>20.25</v>
      </c>
      <c r="BY616" t="s">
        <v>104</v>
      </c>
      <c r="BZ616">
        <v>0</v>
      </c>
      <c r="CA616">
        <v>0</v>
      </c>
      <c r="CB616">
        <v>0</v>
      </c>
      <c r="CC616">
        <v>0</v>
      </c>
      <c r="CD616">
        <v>1</v>
      </c>
      <c r="CE616">
        <v>27</v>
      </c>
      <c r="CF616" t="s">
        <v>90</v>
      </c>
      <c r="CI616" t="s">
        <v>111</v>
      </c>
      <c r="CJ616" t="s">
        <v>118</v>
      </c>
      <c r="CK616" t="s">
        <v>111</v>
      </c>
      <c r="CL616" t="s">
        <v>119</v>
      </c>
      <c r="CM616" t="s">
        <v>104</v>
      </c>
    </row>
    <row r="617" spans="1:91" x14ac:dyDescent="0.25">
      <c r="A617" t="s">
        <v>89</v>
      </c>
      <c r="B617" t="s">
        <v>90</v>
      </c>
      <c r="C617" t="s">
        <v>1474</v>
      </c>
      <c r="D617" t="s">
        <v>1468</v>
      </c>
      <c r="E617" s="4">
        <v>806134850319</v>
      </c>
      <c r="F617" t="s">
        <v>1469</v>
      </c>
      <c r="G617" s="4">
        <v>457</v>
      </c>
      <c r="H617" s="4">
        <v>914</v>
      </c>
      <c r="I617" t="s">
        <v>135</v>
      </c>
      <c r="J617" t="s">
        <v>1431</v>
      </c>
      <c r="K617" t="s">
        <v>96</v>
      </c>
      <c r="L617" t="s">
        <v>97</v>
      </c>
      <c r="M617" t="s">
        <v>98</v>
      </c>
      <c r="N617" t="s">
        <v>695</v>
      </c>
      <c r="O617" t="s">
        <v>100</v>
      </c>
      <c r="P617" t="s">
        <v>1402</v>
      </c>
      <c r="Q617" t="s">
        <v>102</v>
      </c>
      <c r="R617">
        <v>0</v>
      </c>
      <c r="S617">
        <v>0</v>
      </c>
      <c r="T617">
        <v>18.75</v>
      </c>
      <c r="U617">
        <v>20.25</v>
      </c>
      <c r="V617">
        <v>72.75</v>
      </c>
      <c r="W617">
        <v>11.25</v>
      </c>
      <c r="X617">
        <v>0</v>
      </c>
      <c r="Y617">
        <v>18</v>
      </c>
      <c r="Z617">
        <v>4</v>
      </c>
      <c r="AA617">
        <v>60</v>
      </c>
      <c r="AB617" t="s">
        <v>1208</v>
      </c>
      <c r="AD617" t="s">
        <v>1208</v>
      </c>
      <c r="AE617" t="s">
        <v>1208</v>
      </c>
      <c r="AF617" t="s">
        <v>104</v>
      </c>
      <c r="AG617" t="s">
        <v>105</v>
      </c>
      <c r="AH617">
        <v>17</v>
      </c>
      <c r="AI617">
        <v>17</v>
      </c>
      <c r="AJ617">
        <v>24</v>
      </c>
      <c r="AK617">
        <v>21</v>
      </c>
      <c r="AL617">
        <v>0</v>
      </c>
      <c r="AM617">
        <v>0</v>
      </c>
      <c r="AN617">
        <v>0</v>
      </c>
      <c r="AO617">
        <v>0</v>
      </c>
      <c r="AP617" t="s">
        <v>106</v>
      </c>
      <c r="AQ617" t="s">
        <v>107</v>
      </c>
      <c r="AR617" t="s">
        <v>108</v>
      </c>
      <c r="AS617" t="s">
        <v>109</v>
      </c>
      <c r="AT617" t="s">
        <v>110</v>
      </c>
      <c r="AU617" t="s">
        <v>104</v>
      </c>
      <c r="AX617" t="s">
        <v>104</v>
      </c>
      <c r="AY617">
        <v>0</v>
      </c>
      <c r="AZ617">
        <v>0.5</v>
      </c>
      <c r="BA617">
        <v>6</v>
      </c>
      <c r="BC617">
        <v>54</v>
      </c>
      <c r="BD617">
        <v>141</v>
      </c>
      <c r="BE617" t="s">
        <v>52</v>
      </c>
      <c r="BI617" t="s">
        <v>112</v>
      </c>
      <c r="BJ617" t="s">
        <v>111</v>
      </c>
      <c r="BK617" t="s">
        <v>696</v>
      </c>
      <c r="BL617" t="str">
        <f>"https://www.hvlgroup.com/Products/Specs/"&amp;"H259704S-AGB/WH"</f>
        <v>https://www.hvlgroup.com/Products/Specs/H259704S-AGB/WH</v>
      </c>
      <c r="BM617" t="s">
        <v>1456</v>
      </c>
      <c r="BN617" t="str">
        <f>"https://www.hvlgroup.com/Product/"&amp;"H259704S-AGB/WH"</f>
        <v>https://www.hvlgroup.com/Product/H259704S-AGB/WH</v>
      </c>
      <c r="BO617" t="s">
        <v>104</v>
      </c>
      <c r="BP617" t="s">
        <v>104</v>
      </c>
      <c r="BQ617" t="s">
        <v>310</v>
      </c>
      <c r="BR617" t="s">
        <v>116</v>
      </c>
      <c r="BS617" t="s">
        <v>1470</v>
      </c>
      <c r="BT617">
        <v>10.5</v>
      </c>
      <c r="BV617" s="1">
        <v>43101</v>
      </c>
      <c r="BW617">
        <v>72.75</v>
      </c>
      <c r="BX617">
        <v>20.25</v>
      </c>
      <c r="BY617" t="s">
        <v>104</v>
      </c>
      <c r="BZ617">
        <v>0</v>
      </c>
      <c r="CA617">
        <v>0</v>
      </c>
      <c r="CB617">
        <v>0</v>
      </c>
      <c r="CC617">
        <v>0</v>
      </c>
      <c r="CD617">
        <v>1</v>
      </c>
      <c r="CE617">
        <v>27</v>
      </c>
      <c r="CF617" t="s">
        <v>90</v>
      </c>
      <c r="CI617" t="s">
        <v>111</v>
      </c>
      <c r="CJ617" t="s">
        <v>118</v>
      </c>
      <c r="CK617" t="s">
        <v>111</v>
      </c>
      <c r="CL617" t="s">
        <v>119</v>
      </c>
      <c r="CM617" t="s">
        <v>104</v>
      </c>
    </row>
    <row r="618" spans="1:91" x14ac:dyDescent="0.25">
      <c r="A618" t="s">
        <v>89</v>
      </c>
      <c r="B618" t="s">
        <v>90</v>
      </c>
      <c r="C618" t="s">
        <v>1475</v>
      </c>
      <c r="D618" t="s">
        <v>1468</v>
      </c>
      <c r="E618" s="4">
        <v>806134854478</v>
      </c>
      <c r="F618" t="s">
        <v>1469</v>
      </c>
      <c r="G618" s="4">
        <v>457</v>
      </c>
      <c r="I618" t="s">
        <v>135</v>
      </c>
      <c r="J618" t="s">
        <v>1431</v>
      </c>
      <c r="K618" t="s">
        <v>96</v>
      </c>
      <c r="L618" t="s">
        <v>97</v>
      </c>
      <c r="M618" t="s">
        <v>98</v>
      </c>
      <c r="N618" t="s">
        <v>1445</v>
      </c>
      <c r="O618" t="s">
        <v>100</v>
      </c>
      <c r="P618" t="s">
        <v>1402</v>
      </c>
      <c r="Q618" t="s">
        <v>102</v>
      </c>
      <c r="R618">
        <v>0</v>
      </c>
      <c r="S618">
        <v>0</v>
      </c>
      <c r="T618">
        <v>18.75</v>
      </c>
      <c r="U618">
        <v>20.25</v>
      </c>
      <c r="V618">
        <v>72.75</v>
      </c>
      <c r="W618">
        <v>11.25</v>
      </c>
      <c r="X618">
        <v>0</v>
      </c>
      <c r="Y618">
        <v>18</v>
      </c>
      <c r="Z618">
        <v>4</v>
      </c>
      <c r="AA618">
        <v>60</v>
      </c>
      <c r="AB618" t="s">
        <v>1208</v>
      </c>
      <c r="AD618" t="s">
        <v>1208</v>
      </c>
      <c r="AE618" t="s">
        <v>1208</v>
      </c>
      <c r="AF618" t="s">
        <v>104</v>
      </c>
      <c r="AG618" t="s">
        <v>105</v>
      </c>
      <c r="AH618">
        <v>17</v>
      </c>
      <c r="AI618">
        <v>17</v>
      </c>
      <c r="AJ618">
        <v>24</v>
      </c>
      <c r="AK618">
        <v>21</v>
      </c>
      <c r="AL618">
        <v>0</v>
      </c>
      <c r="AM618">
        <v>0</v>
      </c>
      <c r="AN618">
        <v>0</v>
      </c>
      <c r="AO618">
        <v>0</v>
      </c>
      <c r="AP618" t="s">
        <v>106</v>
      </c>
      <c r="AQ618" t="s">
        <v>107</v>
      </c>
      <c r="AR618" t="s">
        <v>108</v>
      </c>
      <c r="AS618" t="s">
        <v>109</v>
      </c>
      <c r="AT618" t="s">
        <v>110</v>
      </c>
      <c r="AU618" t="s">
        <v>104</v>
      </c>
      <c r="AX618" t="s">
        <v>104</v>
      </c>
      <c r="AY618">
        <v>0</v>
      </c>
      <c r="AZ618">
        <v>0.5</v>
      </c>
      <c r="BA618">
        <v>6</v>
      </c>
      <c r="BC618">
        <v>54</v>
      </c>
      <c r="BD618">
        <v>141</v>
      </c>
      <c r="BE618" t="s">
        <v>52</v>
      </c>
      <c r="BI618" t="s">
        <v>112</v>
      </c>
      <c r="BJ618" t="s">
        <v>111</v>
      </c>
      <c r="BK618" t="s">
        <v>1446</v>
      </c>
      <c r="BL618" t="str">
        <f>"https://www.hvlgroup.com/Products/Specs/"&amp;"H259704S-PN/MG"</f>
        <v>https://www.hvlgroup.com/Products/Specs/H259704S-PN/MG</v>
      </c>
      <c r="BM618" t="s">
        <v>1456</v>
      </c>
      <c r="BN618" t="str">
        <f>"https://www.hvlgroup.com/Product/"&amp;"H259704S-PN/MG"</f>
        <v>https://www.hvlgroup.com/Product/H259704S-PN/MG</v>
      </c>
      <c r="BO618" t="s">
        <v>104</v>
      </c>
      <c r="BP618" t="s">
        <v>104</v>
      </c>
      <c r="BQ618" t="s">
        <v>310</v>
      </c>
      <c r="BR618" t="s">
        <v>116</v>
      </c>
      <c r="BS618" t="s">
        <v>1470</v>
      </c>
      <c r="BT618">
        <v>10.5</v>
      </c>
      <c r="BV618" s="1">
        <v>43101</v>
      </c>
      <c r="BW618">
        <v>72.75</v>
      </c>
      <c r="BX618">
        <v>20.25</v>
      </c>
      <c r="BY618" t="s">
        <v>104</v>
      </c>
      <c r="BZ618">
        <v>0</v>
      </c>
      <c r="CA618">
        <v>0</v>
      </c>
      <c r="CB618">
        <v>0</v>
      </c>
      <c r="CC618">
        <v>0</v>
      </c>
      <c r="CD618">
        <v>1</v>
      </c>
      <c r="CE618">
        <v>27</v>
      </c>
      <c r="CF618" t="s">
        <v>90</v>
      </c>
      <c r="CG618" s="1">
        <v>43709</v>
      </c>
      <c r="CI618" t="s">
        <v>111</v>
      </c>
      <c r="CJ618" t="s">
        <v>118</v>
      </c>
      <c r="CK618" t="s">
        <v>111</v>
      </c>
      <c r="CL618" t="s">
        <v>119</v>
      </c>
      <c r="CM618" t="s">
        <v>104</v>
      </c>
    </row>
    <row r="619" spans="1:91" x14ac:dyDescent="0.25">
      <c r="A619" t="s">
        <v>89</v>
      </c>
      <c r="B619" t="s">
        <v>90</v>
      </c>
      <c r="C619" t="s">
        <v>1476</v>
      </c>
      <c r="D619" t="s">
        <v>1468</v>
      </c>
      <c r="E619" s="4">
        <v>806134849085</v>
      </c>
      <c r="F619" t="s">
        <v>1469</v>
      </c>
      <c r="G619" s="4">
        <v>457</v>
      </c>
      <c r="I619" t="s">
        <v>135</v>
      </c>
      <c r="J619" t="s">
        <v>1431</v>
      </c>
      <c r="K619" t="s">
        <v>96</v>
      </c>
      <c r="L619" t="s">
        <v>97</v>
      </c>
      <c r="M619" t="s">
        <v>98</v>
      </c>
      <c r="N619" t="s">
        <v>1140</v>
      </c>
      <c r="O619" t="s">
        <v>100</v>
      </c>
      <c r="P619" t="s">
        <v>1402</v>
      </c>
      <c r="Q619" t="s">
        <v>102</v>
      </c>
      <c r="R619">
        <v>0</v>
      </c>
      <c r="S619">
        <v>0</v>
      </c>
      <c r="T619">
        <v>18.75</v>
      </c>
      <c r="U619">
        <v>20.25</v>
      </c>
      <c r="V619">
        <v>72.75</v>
      </c>
      <c r="W619">
        <v>11.25</v>
      </c>
      <c r="X619">
        <v>0</v>
      </c>
      <c r="Y619">
        <v>18</v>
      </c>
      <c r="Z619">
        <v>4</v>
      </c>
      <c r="AA619">
        <v>60</v>
      </c>
      <c r="AB619" t="s">
        <v>1208</v>
      </c>
      <c r="AD619" t="s">
        <v>1208</v>
      </c>
      <c r="AE619" t="s">
        <v>1208</v>
      </c>
      <c r="AF619" t="s">
        <v>104</v>
      </c>
      <c r="AG619" t="s">
        <v>105</v>
      </c>
      <c r="AH619">
        <v>17</v>
      </c>
      <c r="AI619">
        <v>17</v>
      </c>
      <c r="AJ619">
        <v>24</v>
      </c>
      <c r="AK619">
        <v>21</v>
      </c>
      <c r="AL619">
        <v>0</v>
      </c>
      <c r="AM619">
        <v>0</v>
      </c>
      <c r="AN619">
        <v>0</v>
      </c>
      <c r="AO619">
        <v>0</v>
      </c>
      <c r="AP619" t="s">
        <v>106</v>
      </c>
      <c r="AQ619" t="s">
        <v>107</v>
      </c>
      <c r="AR619" t="s">
        <v>108</v>
      </c>
      <c r="AS619" t="s">
        <v>109</v>
      </c>
      <c r="AT619" t="s">
        <v>110</v>
      </c>
      <c r="AU619" t="s">
        <v>104</v>
      </c>
      <c r="AX619" t="s">
        <v>104</v>
      </c>
      <c r="AY619">
        <v>0</v>
      </c>
      <c r="AZ619">
        <v>0.5</v>
      </c>
      <c r="BA619">
        <v>6</v>
      </c>
      <c r="BC619">
        <v>54</v>
      </c>
      <c r="BD619">
        <v>141</v>
      </c>
      <c r="BE619" t="s">
        <v>52</v>
      </c>
      <c r="BI619" t="s">
        <v>112</v>
      </c>
      <c r="BJ619" t="s">
        <v>111</v>
      </c>
      <c r="BK619" t="s">
        <v>1142</v>
      </c>
      <c r="BL619" t="str">
        <f>"https://www.hvlgroup.com/Products/Specs/"&amp;"H259704S-PN/MNT"</f>
        <v>https://www.hvlgroup.com/Products/Specs/H259704S-PN/MNT</v>
      </c>
      <c r="BM619" t="s">
        <v>1456</v>
      </c>
      <c r="BN619" t="str">
        <f>"https://www.hvlgroup.com/Product/"&amp;"H259704S-PN/MNT"</f>
        <v>https://www.hvlgroup.com/Product/H259704S-PN/MNT</v>
      </c>
      <c r="BO619" t="s">
        <v>104</v>
      </c>
      <c r="BP619" t="s">
        <v>104</v>
      </c>
      <c r="BQ619" t="s">
        <v>310</v>
      </c>
      <c r="BR619" t="s">
        <v>116</v>
      </c>
      <c r="BS619" t="s">
        <v>1470</v>
      </c>
      <c r="BT619">
        <v>10.5</v>
      </c>
      <c r="BV619" s="1">
        <v>43101</v>
      </c>
      <c r="BW619">
        <v>72.75</v>
      </c>
      <c r="BX619">
        <v>20.25</v>
      </c>
      <c r="BY619" t="s">
        <v>104</v>
      </c>
      <c r="BZ619">
        <v>0</v>
      </c>
      <c r="CA619">
        <v>0</v>
      </c>
      <c r="CB619">
        <v>0</v>
      </c>
      <c r="CC619">
        <v>0</v>
      </c>
      <c r="CD619">
        <v>1</v>
      </c>
      <c r="CE619">
        <v>27</v>
      </c>
      <c r="CF619" t="s">
        <v>90</v>
      </c>
      <c r="CG619" s="1">
        <v>43709</v>
      </c>
      <c r="CI619" t="s">
        <v>111</v>
      </c>
      <c r="CJ619" t="s">
        <v>118</v>
      </c>
      <c r="CK619" t="s">
        <v>111</v>
      </c>
      <c r="CL619" t="s">
        <v>119</v>
      </c>
      <c r="CM619" t="s">
        <v>104</v>
      </c>
    </row>
    <row r="620" spans="1:91" x14ac:dyDescent="0.25">
      <c r="A620" t="s">
        <v>89</v>
      </c>
      <c r="B620" t="s">
        <v>90</v>
      </c>
      <c r="C620" t="s">
        <v>1477</v>
      </c>
      <c r="D620" t="s">
        <v>1468</v>
      </c>
      <c r="E620" s="4">
        <v>806134849092</v>
      </c>
      <c r="F620" t="s">
        <v>1469</v>
      </c>
      <c r="G620" s="4">
        <v>457</v>
      </c>
      <c r="H620" s="4">
        <v>914</v>
      </c>
      <c r="I620" t="s">
        <v>135</v>
      </c>
      <c r="J620" t="s">
        <v>1431</v>
      </c>
      <c r="K620" t="s">
        <v>96</v>
      </c>
      <c r="L620" t="s">
        <v>97</v>
      </c>
      <c r="M620" t="s">
        <v>98</v>
      </c>
      <c r="N620" t="s">
        <v>1144</v>
      </c>
      <c r="O620" t="s">
        <v>100</v>
      </c>
      <c r="P620" t="s">
        <v>1402</v>
      </c>
      <c r="Q620" t="s">
        <v>102</v>
      </c>
      <c r="R620">
        <v>0</v>
      </c>
      <c r="S620">
        <v>0</v>
      </c>
      <c r="T620">
        <v>18.75</v>
      </c>
      <c r="U620">
        <v>20.25</v>
      </c>
      <c r="V620">
        <v>72.75</v>
      </c>
      <c r="W620">
        <v>11.25</v>
      </c>
      <c r="X620">
        <v>0</v>
      </c>
      <c r="Y620">
        <v>18</v>
      </c>
      <c r="Z620">
        <v>4</v>
      </c>
      <c r="AA620">
        <v>60</v>
      </c>
      <c r="AB620" t="s">
        <v>1208</v>
      </c>
      <c r="AD620" t="s">
        <v>1208</v>
      </c>
      <c r="AE620" t="s">
        <v>1208</v>
      </c>
      <c r="AF620" t="s">
        <v>104</v>
      </c>
      <c r="AG620" t="s">
        <v>105</v>
      </c>
      <c r="AH620">
        <v>17</v>
      </c>
      <c r="AI620">
        <v>17</v>
      </c>
      <c r="AJ620">
        <v>24</v>
      </c>
      <c r="AK620">
        <v>21</v>
      </c>
      <c r="AL620">
        <v>0</v>
      </c>
      <c r="AM620">
        <v>0</v>
      </c>
      <c r="AN620">
        <v>0</v>
      </c>
      <c r="AO620">
        <v>0</v>
      </c>
      <c r="AP620" t="s">
        <v>106</v>
      </c>
      <c r="AQ620" t="s">
        <v>107</v>
      </c>
      <c r="AR620" t="s">
        <v>108</v>
      </c>
      <c r="AS620" t="s">
        <v>109</v>
      </c>
      <c r="AT620" t="s">
        <v>110</v>
      </c>
      <c r="AU620" t="s">
        <v>104</v>
      </c>
      <c r="AX620" t="s">
        <v>104</v>
      </c>
      <c r="AY620">
        <v>0</v>
      </c>
      <c r="AZ620">
        <v>0.5</v>
      </c>
      <c r="BA620">
        <v>6</v>
      </c>
      <c r="BC620">
        <v>54</v>
      </c>
      <c r="BD620">
        <v>141</v>
      </c>
      <c r="BE620" t="s">
        <v>52</v>
      </c>
      <c r="BI620" t="s">
        <v>112</v>
      </c>
      <c r="BJ620" t="s">
        <v>111</v>
      </c>
      <c r="BK620" t="s">
        <v>1146</v>
      </c>
      <c r="BL620" t="str">
        <f>"https://www.hvlgroup.com/Products/Specs/"&amp;"H259704S-PN/NVY"</f>
        <v>https://www.hvlgroup.com/Products/Specs/H259704S-PN/NVY</v>
      </c>
      <c r="BM620" t="s">
        <v>1456</v>
      </c>
      <c r="BN620" t="str">
        <f>"https://www.hvlgroup.com/Product/"&amp;"H259704S-PN/NVY"</f>
        <v>https://www.hvlgroup.com/Product/H259704S-PN/NVY</v>
      </c>
      <c r="BO620" t="s">
        <v>104</v>
      </c>
      <c r="BP620" t="s">
        <v>104</v>
      </c>
      <c r="BQ620" t="s">
        <v>310</v>
      </c>
      <c r="BR620" t="s">
        <v>116</v>
      </c>
      <c r="BS620" t="s">
        <v>1470</v>
      </c>
      <c r="BT620">
        <v>10.5</v>
      </c>
      <c r="BV620" s="1">
        <v>43101</v>
      </c>
      <c r="BW620">
        <v>72.75</v>
      </c>
      <c r="BX620">
        <v>20.25</v>
      </c>
      <c r="BY620" t="s">
        <v>104</v>
      </c>
      <c r="BZ620">
        <v>0</v>
      </c>
      <c r="CA620">
        <v>0</v>
      </c>
      <c r="CB620">
        <v>0</v>
      </c>
      <c r="CC620">
        <v>0</v>
      </c>
      <c r="CD620">
        <v>1</v>
      </c>
      <c r="CE620">
        <v>27</v>
      </c>
      <c r="CF620" t="s">
        <v>90</v>
      </c>
      <c r="CI620" t="s">
        <v>111</v>
      </c>
      <c r="CJ620" t="s">
        <v>118</v>
      </c>
      <c r="CK620" t="s">
        <v>111</v>
      </c>
      <c r="CL620" t="s">
        <v>119</v>
      </c>
      <c r="CM620" t="s">
        <v>104</v>
      </c>
    </row>
    <row r="621" spans="1:91" x14ac:dyDescent="0.25">
      <c r="A621" t="s">
        <v>89</v>
      </c>
      <c r="B621" t="s">
        <v>90</v>
      </c>
      <c r="C621" t="s">
        <v>1478</v>
      </c>
      <c r="D621" t="s">
        <v>1468</v>
      </c>
      <c r="E621" s="4">
        <v>806134850333</v>
      </c>
      <c r="F621" t="s">
        <v>1469</v>
      </c>
      <c r="G621" s="4">
        <v>457</v>
      </c>
      <c r="H621" s="4">
        <v>914</v>
      </c>
      <c r="I621" t="s">
        <v>135</v>
      </c>
      <c r="J621" t="s">
        <v>1431</v>
      </c>
      <c r="K621" t="s">
        <v>96</v>
      </c>
      <c r="L621" t="s">
        <v>97</v>
      </c>
      <c r="M621" t="s">
        <v>98</v>
      </c>
      <c r="N621" t="s">
        <v>1450</v>
      </c>
      <c r="O621" t="s">
        <v>100</v>
      </c>
      <c r="P621" t="s">
        <v>1402</v>
      </c>
      <c r="Q621" t="s">
        <v>102</v>
      </c>
      <c r="R621">
        <v>0</v>
      </c>
      <c r="S621">
        <v>0</v>
      </c>
      <c r="T621">
        <v>18.75</v>
      </c>
      <c r="U621">
        <v>20.25</v>
      </c>
      <c r="V621">
        <v>72.75</v>
      </c>
      <c r="W621">
        <v>11.25</v>
      </c>
      <c r="X621">
        <v>0</v>
      </c>
      <c r="Y621">
        <v>18</v>
      </c>
      <c r="Z621">
        <v>4</v>
      </c>
      <c r="AA621">
        <v>60</v>
      </c>
      <c r="AB621" t="s">
        <v>1208</v>
      </c>
      <c r="AD621" t="s">
        <v>1208</v>
      </c>
      <c r="AE621" t="s">
        <v>1208</v>
      </c>
      <c r="AF621" t="s">
        <v>104</v>
      </c>
      <c r="AG621" t="s">
        <v>105</v>
      </c>
      <c r="AH621">
        <v>17</v>
      </c>
      <c r="AI621">
        <v>17</v>
      </c>
      <c r="AJ621">
        <v>24</v>
      </c>
      <c r="AK621">
        <v>21</v>
      </c>
      <c r="AL621">
        <v>0</v>
      </c>
      <c r="AM621">
        <v>0</v>
      </c>
      <c r="AN621">
        <v>0</v>
      </c>
      <c r="AO621">
        <v>0</v>
      </c>
      <c r="AP621" t="s">
        <v>106</v>
      </c>
      <c r="AQ621" t="s">
        <v>107</v>
      </c>
      <c r="AR621" t="s">
        <v>108</v>
      </c>
      <c r="AS621" t="s">
        <v>109</v>
      </c>
      <c r="AT621" t="s">
        <v>110</v>
      </c>
      <c r="AU621" t="s">
        <v>104</v>
      </c>
      <c r="AX621" t="s">
        <v>104</v>
      </c>
      <c r="AY621">
        <v>0</v>
      </c>
      <c r="AZ621">
        <v>0.5</v>
      </c>
      <c r="BA621">
        <v>6</v>
      </c>
      <c r="BC621">
        <v>54</v>
      </c>
      <c r="BD621">
        <v>141</v>
      </c>
      <c r="BE621" t="s">
        <v>52</v>
      </c>
      <c r="BI621" t="s">
        <v>112</v>
      </c>
      <c r="BJ621" t="s">
        <v>111</v>
      </c>
      <c r="BK621" t="s">
        <v>1451</v>
      </c>
      <c r="BL621" t="str">
        <f>"https://www.hvlgroup.com/Products/Specs/"&amp;"H259704S-PN/PK"</f>
        <v>https://www.hvlgroup.com/Products/Specs/H259704S-PN/PK</v>
      </c>
      <c r="BM621" t="s">
        <v>1456</v>
      </c>
      <c r="BN621" t="str">
        <f>"https://www.hvlgroup.com/Product/"&amp;"H259704S-PN/PK"</f>
        <v>https://www.hvlgroup.com/Product/H259704S-PN/PK</v>
      </c>
      <c r="BO621" t="s">
        <v>104</v>
      </c>
      <c r="BP621" t="s">
        <v>104</v>
      </c>
      <c r="BQ621" t="s">
        <v>310</v>
      </c>
      <c r="BR621" t="s">
        <v>116</v>
      </c>
      <c r="BS621" t="s">
        <v>1470</v>
      </c>
      <c r="BT621">
        <v>10.5</v>
      </c>
      <c r="BV621" s="1">
        <v>43101</v>
      </c>
      <c r="BW621">
        <v>72.75</v>
      </c>
      <c r="BX621">
        <v>20.25</v>
      </c>
      <c r="BY621" t="s">
        <v>104</v>
      </c>
      <c r="BZ621">
        <v>0</v>
      </c>
      <c r="CA621">
        <v>0</v>
      </c>
      <c r="CB621">
        <v>0</v>
      </c>
      <c r="CC621">
        <v>0</v>
      </c>
      <c r="CD621">
        <v>1</v>
      </c>
      <c r="CE621">
        <v>27</v>
      </c>
      <c r="CF621" t="s">
        <v>90</v>
      </c>
      <c r="CI621" t="s">
        <v>111</v>
      </c>
      <c r="CJ621" t="s">
        <v>118</v>
      </c>
      <c r="CK621" t="s">
        <v>111</v>
      </c>
      <c r="CL621" t="s">
        <v>119</v>
      </c>
      <c r="CM621" t="s">
        <v>104</v>
      </c>
    </row>
    <row r="622" spans="1:91" x14ac:dyDescent="0.25">
      <c r="A622" t="s">
        <v>89</v>
      </c>
      <c r="B622" t="s">
        <v>90</v>
      </c>
      <c r="C622" t="s">
        <v>1479</v>
      </c>
      <c r="D622" t="s">
        <v>1468</v>
      </c>
      <c r="E622" s="4">
        <v>806134850340</v>
      </c>
      <c r="F622" t="s">
        <v>1469</v>
      </c>
      <c r="G622" s="4">
        <v>457</v>
      </c>
      <c r="H622" s="4">
        <v>914</v>
      </c>
      <c r="I622" t="s">
        <v>135</v>
      </c>
      <c r="J622" t="s">
        <v>1431</v>
      </c>
      <c r="K622" t="s">
        <v>96</v>
      </c>
      <c r="L622" t="s">
        <v>97</v>
      </c>
      <c r="M622" t="s">
        <v>98</v>
      </c>
      <c r="N622" t="s">
        <v>699</v>
      </c>
      <c r="O622" t="s">
        <v>100</v>
      </c>
      <c r="P622" t="s">
        <v>1402</v>
      </c>
      <c r="Q622" t="s">
        <v>102</v>
      </c>
      <c r="R622">
        <v>0</v>
      </c>
      <c r="S622">
        <v>0</v>
      </c>
      <c r="T622">
        <v>18.75</v>
      </c>
      <c r="U622">
        <v>20.25</v>
      </c>
      <c r="V622">
        <v>72.75</v>
      </c>
      <c r="W622">
        <v>11.25</v>
      </c>
      <c r="X622">
        <v>0</v>
      </c>
      <c r="Y622">
        <v>18</v>
      </c>
      <c r="Z622">
        <v>4</v>
      </c>
      <c r="AA622">
        <v>60</v>
      </c>
      <c r="AB622" t="s">
        <v>1208</v>
      </c>
      <c r="AD622" t="s">
        <v>1208</v>
      </c>
      <c r="AE622" t="s">
        <v>1208</v>
      </c>
      <c r="AF622" t="s">
        <v>104</v>
      </c>
      <c r="AG622" t="s">
        <v>105</v>
      </c>
      <c r="AH622">
        <v>17</v>
      </c>
      <c r="AI622">
        <v>17</v>
      </c>
      <c r="AJ622">
        <v>24</v>
      </c>
      <c r="AK622">
        <v>21</v>
      </c>
      <c r="AL622">
        <v>0</v>
      </c>
      <c r="AM622">
        <v>0</v>
      </c>
      <c r="AN622">
        <v>0</v>
      </c>
      <c r="AO622">
        <v>0</v>
      </c>
      <c r="AP622" t="s">
        <v>106</v>
      </c>
      <c r="AQ622" t="s">
        <v>107</v>
      </c>
      <c r="AR622" t="s">
        <v>108</v>
      </c>
      <c r="AS622" t="s">
        <v>109</v>
      </c>
      <c r="AT622" t="s">
        <v>110</v>
      </c>
      <c r="AU622" t="s">
        <v>104</v>
      </c>
      <c r="AX622" t="s">
        <v>104</v>
      </c>
      <c r="AY622">
        <v>0</v>
      </c>
      <c r="AZ622">
        <v>0.5</v>
      </c>
      <c r="BA622">
        <v>6</v>
      </c>
      <c r="BC622">
        <v>54</v>
      </c>
      <c r="BD622">
        <v>141</v>
      </c>
      <c r="BE622" t="s">
        <v>52</v>
      </c>
      <c r="BI622" t="s">
        <v>112</v>
      </c>
      <c r="BJ622" t="s">
        <v>111</v>
      </c>
      <c r="BK622" t="s">
        <v>700</v>
      </c>
      <c r="BL622" t="str">
        <f>"https://www.hvlgroup.com/Products/Specs/"&amp;"H259704S-PN/WH"</f>
        <v>https://www.hvlgroup.com/Products/Specs/H259704S-PN/WH</v>
      </c>
      <c r="BM622" t="s">
        <v>1456</v>
      </c>
      <c r="BN622" t="str">
        <f>"https://www.hvlgroup.com/Product/"&amp;"H259704S-PN/WH"</f>
        <v>https://www.hvlgroup.com/Product/H259704S-PN/WH</v>
      </c>
      <c r="BO622" t="s">
        <v>104</v>
      </c>
      <c r="BP622" t="s">
        <v>104</v>
      </c>
      <c r="BQ622" t="s">
        <v>310</v>
      </c>
      <c r="BR622" t="s">
        <v>116</v>
      </c>
      <c r="BS622" t="s">
        <v>1470</v>
      </c>
      <c r="BT622">
        <v>10.5</v>
      </c>
      <c r="BV622" s="1">
        <v>43101</v>
      </c>
      <c r="BW622">
        <v>72.75</v>
      </c>
      <c r="BX622">
        <v>20.25</v>
      </c>
      <c r="BY622" t="s">
        <v>104</v>
      </c>
      <c r="BZ622">
        <v>0</v>
      </c>
      <c r="CA622">
        <v>0</v>
      </c>
      <c r="CB622">
        <v>0</v>
      </c>
      <c r="CC622">
        <v>0</v>
      </c>
      <c r="CD622">
        <v>1</v>
      </c>
      <c r="CE622">
        <v>27</v>
      </c>
      <c r="CF622" t="s">
        <v>90</v>
      </c>
      <c r="CI622" t="s">
        <v>111</v>
      </c>
      <c r="CJ622" t="s">
        <v>118</v>
      </c>
      <c r="CK622" t="s">
        <v>111</v>
      </c>
      <c r="CL622" t="s">
        <v>119</v>
      </c>
      <c r="CM622" t="s">
        <v>104</v>
      </c>
    </row>
    <row r="623" spans="1:91" x14ac:dyDescent="0.25">
      <c r="A623" t="s">
        <v>89</v>
      </c>
      <c r="B623" t="s">
        <v>90</v>
      </c>
      <c r="C623" t="s">
        <v>1480</v>
      </c>
      <c r="D623" t="s">
        <v>1481</v>
      </c>
      <c r="E623" s="4">
        <v>806134849405</v>
      </c>
      <c r="F623" t="s">
        <v>128</v>
      </c>
      <c r="G623" s="4">
        <v>104</v>
      </c>
      <c r="H623" s="4">
        <v>208</v>
      </c>
      <c r="I623" t="s">
        <v>94</v>
      </c>
      <c r="J623" t="s">
        <v>1482</v>
      </c>
      <c r="K623" t="s">
        <v>96</v>
      </c>
      <c r="L623" t="s">
        <v>97</v>
      </c>
      <c r="M623" t="s">
        <v>98</v>
      </c>
      <c r="N623" t="s">
        <v>99</v>
      </c>
      <c r="O623" t="s">
        <v>100</v>
      </c>
      <c r="R623">
        <v>0</v>
      </c>
      <c r="S623">
        <v>7</v>
      </c>
      <c r="T623">
        <v>12.5</v>
      </c>
      <c r="U623">
        <v>0</v>
      </c>
      <c r="V623">
        <v>0</v>
      </c>
      <c r="W623">
        <v>0</v>
      </c>
      <c r="X623">
        <v>4</v>
      </c>
      <c r="Y623">
        <v>2</v>
      </c>
      <c r="Z623">
        <v>2</v>
      </c>
      <c r="AA623">
        <v>60</v>
      </c>
      <c r="AB623" t="s">
        <v>1208</v>
      </c>
      <c r="AD623" t="s">
        <v>1208</v>
      </c>
      <c r="AE623" t="s">
        <v>1208</v>
      </c>
      <c r="AF623" t="s">
        <v>104</v>
      </c>
      <c r="AG623" t="s">
        <v>105</v>
      </c>
      <c r="AH623">
        <v>16</v>
      </c>
      <c r="AI623">
        <v>10</v>
      </c>
      <c r="AJ623">
        <v>7</v>
      </c>
      <c r="AK623">
        <v>3</v>
      </c>
      <c r="AL623">
        <v>0</v>
      </c>
      <c r="AM623">
        <v>0</v>
      </c>
      <c r="AN623">
        <v>0</v>
      </c>
      <c r="AO623">
        <v>0</v>
      </c>
      <c r="AP623" t="s">
        <v>106</v>
      </c>
      <c r="AQ623" t="s">
        <v>107</v>
      </c>
      <c r="AR623" t="s">
        <v>108</v>
      </c>
      <c r="AS623" t="s">
        <v>109</v>
      </c>
      <c r="AT623" t="s">
        <v>110</v>
      </c>
      <c r="AU623" t="s">
        <v>111</v>
      </c>
      <c r="AV623" t="s">
        <v>112</v>
      </c>
      <c r="AW623" t="s">
        <v>112</v>
      </c>
      <c r="AX623" t="s">
        <v>111</v>
      </c>
      <c r="AY623">
        <v>0</v>
      </c>
      <c r="AZ623">
        <v>0.5</v>
      </c>
      <c r="BA623">
        <v>4.75</v>
      </c>
      <c r="BC623">
        <v>0</v>
      </c>
      <c r="BD623">
        <v>11</v>
      </c>
      <c r="BI623" t="s">
        <v>112</v>
      </c>
      <c r="BJ623" t="s">
        <v>111</v>
      </c>
      <c r="BK623" t="s">
        <v>113</v>
      </c>
      <c r="BL623" t="str">
        <f>"https://www.hvlgroup.com/Products/Specs/"&amp;"H261102-AGB"</f>
        <v>https://www.hvlgroup.com/Products/Specs/H261102-AGB</v>
      </c>
      <c r="BM623" t="s">
        <v>1483</v>
      </c>
      <c r="BN623" t="str">
        <f>"https://www.hvlgroup.com/Product/"&amp;"H261102-AGB"</f>
        <v>https://www.hvlgroup.com/Product/H261102-AGB</v>
      </c>
      <c r="BO623" t="s">
        <v>104</v>
      </c>
      <c r="BP623" t="s">
        <v>104</v>
      </c>
      <c r="BQ623" t="s">
        <v>310</v>
      </c>
      <c r="BR623" t="s">
        <v>116</v>
      </c>
      <c r="BS623" t="s">
        <v>116</v>
      </c>
      <c r="BT623">
        <v>0</v>
      </c>
      <c r="BV623" s="1">
        <v>43101</v>
      </c>
      <c r="BW623">
        <v>0</v>
      </c>
      <c r="BX623">
        <v>0</v>
      </c>
      <c r="BY623" t="s">
        <v>104</v>
      </c>
      <c r="BZ623">
        <v>0</v>
      </c>
      <c r="CA623">
        <v>0</v>
      </c>
      <c r="CB623">
        <v>0</v>
      </c>
      <c r="CC623">
        <v>0</v>
      </c>
      <c r="CD623">
        <v>1</v>
      </c>
      <c r="CE623">
        <v>102</v>
      </c>
      <c r="CF623" t="s">
        <v>90</v>
      </c>
      <c r="CI623" t="s">
        <v>111</v>
      </c>
      <c r="CJ623" t="s">
        <v>118</v>
      </c>
      <c r="CK623" t="s">
        <v>111</v>
      </c>
      <c r="CL623" t="s">
        <v>119</v>
      </c>
      <c r="CM623" t="s">
        <v>104</v>
      </c>
    </row>
    <row r="624" spans="1:91" x14ac:dyDescent="0.25">
      <c r="A624" t="s">
        <v>89</v>
      </c>
      <c r="B624" t="s">
        <v>90</v>
      </c>
      <c r="C624" t="s">
        <v>1484</v>
      </c>
      <c r="D624" t="s">
        <v>1481</v>
      </c>
      <c r="E624" s="4">
        <v>806134849412</v>
      </c>
      <c r="F624" t="s">
        <v>128</v>
      </c>
      <c r="G624" s="4">
        <v>104</v>
      </c>
      <c r="H624" s="4">
        <v>208</v>
      </c>
      <c r="I624" t="s">
        <v>94</v>
      </c>
      <c r="J624" t="s">
        <v>1482</v>
      </c>
      <c r="K624" t="s">
        <v>96</v>
      </c>
      <c r="L624" t="s">
        <v>97</v>
      </c>
      <c r="M624" t="s">
        <v>98</v>
      </c>
      <c r="N624" t="s">
        <v>121</v>
      </c>
      <c r="O624" t="s">
        <v>100</v>
      </c>
      <c r="R624">
        <v>0</v>
      </c>
      <c r="S624">
        <v>7</v>
      </c>
      <c r="T624">
        <v>12.5</v>
      </c>
      <c r="U624">
        <v>0</v>
      </c>
      <c r="V624">
        <v>0</v>
      </c>
      <c r="W624">
        <v>0</v>
      </c>
      <c r="X624">
        <v>4</v>
      </c>
      <c r="Y624">
        <v>2</v>
      </c>
      <c r="Z624">
        <v>2</v>
      </c>
      <c r="AA624">
        <v>60</v>
      </c>
      <c r="AB624" t="s">
        <v>1208</v>
      </c>
      <c r="AD624" t="s">
        <v>1208</v>
      </c>
      <c r="AE624" t="s">
        <v>1208</v>
      </c>
      <c r="AF624" t="s">
        <v>104</v>
      </c>
      <c r="AG624" t="s">
        <v>105</v>
      </c>
      <c r="AH624">
        <v>16</v>
      </c>
      <c r="AI624">
        <v>10</v>
      </c>
      <c r="AJ624">
        <v>7</v>
      </c>
      <c r="AK624">
        <v>3</v>
      </c>
      <c r="AL624">
        <v>0</v>
      </c>
      <c r="AM624">
        <v>0</v>
      </c>
      <c r="AN624">
        <v>0</v>
      </c>
      <c r="AO624">
        <v>0</v>
      </c>
      <c r="AP624" t="s">
        <v>106</v>
      </c>
      <c r="AQ624" t="s">
        <v>107</v>
      </c>
      <c r="AR624" t="s">
        <v>108</v>
      </c>
      <c r="AS624" t="s">
        <v>109</v>
      </c>
      <c r="AT624" t="s">
        <v>110</v>
      </c>
      <c r="AU624" t="s">
        <v>111</v>
      </c>
      <c r="AV624" t="s">
        <v>112</v>
      </c>
      <c r="AW624" t="s">
        <v>112</v>
      </c>
      <c r="AX624" t="s">
        <v>111</v>
      </c>
      <c r="AY624">
        <v>0</v>
      </c>
      <c r="AZ624">
        <v>0.5</v>
      </c>
      <c r="BA624">
        <v>4.75</v>
      </c>
      <c r="BC624">
        <v>0</v>
      </c>
      <c r="BD624">
        <v>11</v>
      </c>
      <c r="BI624" t="s">
        <v>112</v>
      </c>
      <c r="BJ624" t="s">
        <v>111</v>
      </c>
      <c r="BK624" t="s">
        <v>122</v>
      </c>
      <c r="BL624" t="str">
        <f>"https://www.hvlgroup.com/Products/Specs/"&amp;"H261102-OB"</f>
        <v>https://www.hvlgroup.com/Products/Specs/H261102-OB</v>
      </c>
      <c r="BM624" t="s">
        <v>1483</v>
      </c>
      <c r="BN624" t="str">
        <f>"https://www.hvlgroup.com/Product/"&amp;"H261102-OB"</f>
        <v>https://www.hvlgroup.com/Product/H261102-OB</v>
      </c>
      <c r="BO624" t="s">
        <v>104</v>
      </c>
      <c r="BP624" t="s">
        <v>104</v>
      </c>
      <c r="BQ624" t="s">
        <v>310</v>
      </c>
      <c r="BR624" t="s">
        <v>116</v>
      </c>
      <c r="BS624" t="s">
        <v>116</v>
      </c>
      <c r="BT624">
        <v>0</v>
      </c>
      <c r="BV624" s="1">
        <v>43101</v>
      </c>
      <c r="BW624">
        <v>0</v>
      </c>
      <c r="BX624">
        <v>0</v>
      </c>
      <c r="BY624" t="s">
        <v>104</v>
      </c>
      <c r="BZ624">
        <v>0</v>
      </c>
      <c r="CA624">
        <v>0</v>
      </c>
      <c r="CB624">
        <v>0</v>
      </c>
      <c r="CC624">
        <v>0</v>
      </c>
      <c r="CD624">
        <v>1</v>
      </c>
      <c r="CE624">
        <v>102</v>
      </c>
      <c r="CF624" t="s">
        <v>90</v>
      </c>
      <c r="CI624" t="s">
        <v>111</v>
      </c>
      <c r="CJ624" t="s">
        <v>118</v>
      </c>
      <c r="CK624" t="s">
        <v>111</v>
      </c>
      <c r="CL624" t="s">
        <v>119</v>
      </c>
      <c r="CM624" t="s">
        <v>104</v>
      </c>
    </row>
    <row r="625" spans="1:91" x14ac:dyDescent="0.25">
      <c r="A625" t="s">
        <v>89</v>
      </c>
      <c r="B625" t="s">
        <v>90</v>
      </c>
      <c r="C625" t="s">
        <v>1485</v>
      </c>
      <c r="D625" t="s">
        <v>1481</v>
      </c>
      <c r="E625" s="4">
        <v>806134849429</v>
      </c>
      <c r="F625" t="s">
        <v>128</v>
      </c>
      <c r="G625" s="4">
        <v>104</v>
      </c>
      <c r="H625" s="4">
        <v>208</v>
      </c>
      <c r="I625" t="s">
        <v>94</v>
      </c>
      <c r="J625" t="s">
        <v>1482</v>
      </c>
      <c r="K625" t="s">
        <v>96</v>
      </c>
      <c r="L625" t="s">
        <v>97</v>
      </c>
      <c r="M625" t="s">
        <v>98</v>
      </c>
      <c r="N625" t="s">
        <v>124</v>
      </c>
      <c r="O625" t="s">
        <v>100</v>
      </c>
      <c r="R625">
        <v>0</v>
      </c>
      <c r="S625">
        <v>7</v>
      </c>
      <c r="T625">
        <v>12.5</v>
      </c>
      <c r="U625">
        <v>0</v>
      </c>
      <c r="V625">
        <v>0</v>
      </c>
      <c r="W625">
        <v>0</v>
      </c>
      <c r="X625">
        <v>4</v>
      </c>
      <c r="Y625">
        <v>2</v>
      </c>
      <c r="Z625">
        <v>2</v>
      </c>
      <c r="AA625">
        <v>60</v>
      </c>
      <c r="AB625" t="s">
        <v>1208</v>
      </c>
      <c r="AD625" t="s">
        <v>1208</v>
      </c>
      <c r="AE625" t="s">
        <v>1208</v>
      </c>
      <c r="AF625" t="s">
        <v>104</v>
      </c>
      <c r="AG625" t="s">
        <v>105</v>
      </c>
      <c r="AH625">
        <v>16</v>
      </c>
      <c r="AI625">
        <v>10</v>
      </c>
      <c r="AJ625">
        <v>7</v>
      </c>
      <c r="AK625">
        <v>3</v>
      </c>
      <c r="AL625">
        <v>0</v>
      </c>
      <c r="AM625">
        <v>0</v>
      </c>
      <c r="AN625">
        <v>0</v>
      </c>
      <c r="AO625">
        <v>0</v>
      </c>
      <c r="AP625" t="s">
        <v>106</v>
      </c>
      <c r="AQ625" t="s">
        <v>107</v>
      </c>
      <c r="AR625" t="s">
        <v>108</v>
      </c>
      <c r="AS625" t="s">
        <v>109</v>
      </c>
      <c r="AT625" t="s">
        <v>110</v>
      </c>
      <c r="AU625" t="s">
        <v>111</v>
      </c>
      <c r="AV625" t="s">
        <v>112</v>
      </c>
      <c r="AW625" t="s">
        <v>112</v>
      </c>
      <c r="AX625" t="s">
        <v>111</v>
      </c>
      <c r="AY625">
        <v>0</v>
      </c>
      <c r="AZ625">
        <v>0.5</v>
      </c>
      <c r="BA625">
        <v>4.75</v>
      </c>
      <c r="BC625">
        <v>0</v>
      </c>
      <c r="BD625">
        <v>11</v>
      </c>
      <c r="BI625" t="s">
        <v>112</v>
      </c>
      <c r="BJ625" t="s">
        <v>111</v>
      </c>
      <c r="BK625" t="s">
        <v>125</v>
      </c>
      <c r="BL625" t="str">
        <f>"https://www.hvlgroup.com/Products/Specs/"&amp;"H261102-PN"</f>
        <v>https://www.hvlgroup.com/Products/Specs/H261102-PN</v>
      </c>
      <c r="BM625" t="s">
        <v>1483</v>
      </c>
      <c r="BN625" t="str">
        <f>"https://www.hvlgroup.com/Product/"&amp;"H261102-PN"</f>
        <v>https://www.hvlgroup.com/Product/H261102-PN</v>
      </c>
      <c r="BO625" t="s">
        <v>104</v>
      </c>
      <c r="BP625" t="s">
        <v>104</v>
      </c>
      <c r="BQ625" t="s">
        <v>310</v>
      </c>
      <c r="BR625" t="s">
        <v>116</v>
      </c>
      <c r="BS625" t="s">
        <v>116</v>
      </c>
      <c r="BT625">
        <v>0</v>
      </c>
      <c r="BV625" s="1">
        <v>43101</v>
      </c>
      <c r="BW625">
        <v>0</v>
      </c>
      <c r="BX625">
        <v>0</v>
      </c>
      <c r="BY625" t="s">
        <v>104</v>
      </c>
      <c r="BZ625">
        <v>0</v>
      </c>
      <c r="CA625">
        <v>0</v>
      </c>
      <c r="CB625">
        <v>0</v>
      </c>
      <c r="CC625">
        <v>0</v>
      </c>
      <c r="CD625">
        <v>1</v>
      </c>
      <c r="CE625">
        <v>102</v>
      </c>
      <c r="CF625" t="s">
        <v>90</v>
      </c>
      <c r="CI625" t="s">
        <v>111</v>
      </c>
      <c r="CJ625" t="s">
        <v>118</v>
      </c>
      <c r="CK625" t="s">
        <v>111</v>
      </c>
      <c r="CL625" t="s">
        <v>119</v>
      </c>
      <c r="CM625" t="s">
        <v>104</v>
      </c>
    </row>
    <row r="626" spans="1:91" x14ac:dyDescent="0.25">
      <c r="A626" t="s">
        <v>89</v>
      </c>
      <c r="B626" t="s">
        <v>90</v>
      </c>
      <c r="C626" t="s">
        <v>1486</v>
      </c>
      <c r="D626" t="s">
        <v>1487</v>
      </c>
      <c r="E626" s="4">
        <v>806134848521</v>
      </c>
      <c r="F626" t="s">
        <v>1303</v>
      </c>
      <c r="G626" s="4">
        <v>318</v>
      </c>
      <c r="H626" s="4">
        <v>636</v>
      </c>
      <c r="I626" t="s">
        <v>1045</v>
      </c>
      <c r="J626" t="s">
        <v>1482</v>
      </c>
      <c r="K626" t="s">
        <v>96</v>
      </c>
      <c r="L626" t="s">
        <v>97</v>
      </c>
      <c r="M626" t="s">
        <v>98</v>
      </c>
      <c r="N626" t="s">
        <v>99</v>
      </c>
      <c r="O626" t="s">
        <v>100</v>
      </c>
      <c r="R626">
        <v>0</v>
      </c>
      <c r="S626">
        <v>0</v>
      </c>
      <c r="T626">
        <v>19.25</v>
      </c>
      <c r="U626">
        <v>25.75</v>
      </c>
      <c r="V626">
        <v>76.25</v>
      </c>
      <c r="W626">
        <v>25</v>
      </c>
      <c r="X626">
        <v>0</v>
      </c>
      <c r="Y626">
        <v>13</v>
      </c>
      <c r="Z626">
        <v>6</v>
      </c>
      <c r="AA626">
        <v>60</v>
      </c>
      <c r="AB626" t="s">
        <v>1208</v>
      </c>
      <c r="AD626" t="s">
        <v>1208</v>
      </c>
      <c r="AE626" t="s">
        <v>1208</v>
      </c>
      <c r="AF626" t="s">
        <v>104</v>
      </c>
      <c r="AG626" t="s">
        <v>105</v>
      </c>
      <c r="AH626">
        <v>28</v>
      </c>
      <c r="AI626">
        <v>11</v>
      </c>
      <c r="AJ626">
        <v>22</v>
      </c>
      <c r="AK626">
        <v>12</v>
      </c>
      <c r="AL626">
        <v>0</v>
      </c>
      <c r="AM626">
        <v>0</v>
      </c>
      <c r="AN626">
        <v>0</v>
      </c>
      <c r="AO626">
        <v>0</v>
      </c>
      <c r="AP626" t="s">
        <v>106</v>
      </c>
      <c r="AQ626" t="s">
        <v>107</v>
      </c>
      <c r="AR626" t="s">
        <v>108</v>
      </c>
      <c r="AS626" t="s">
        <v>109</v>
      </c>
      <c r="AT626" t="s">
        <v>110</v>
      </c>
      <c r="AU626" t="s">
        <v>104</v>
      </c>
      <c r="AX626" t="s">
        <v>104</v>
      </c>
      <c r="AY626">
        <v>0</v>
      </c>
      <c r="AZ626">
        <v>0.5</v>
      </c>
      <c r="BA626">
        <v>5.5</v>
      </c>
      <c r="BC626">
        <v>54</v>
      </c>
      <c r="BD626">
        <v>121</v>
      </c>
      <c r="BE626" t="s">
        <v>52</v>
      </c>
      <c r="BI626" t="s">
        <v>112</v>
      </c>
      <c r="BJ626" t="s">
        <v>111</v>
      </c>
      <c r="BK626" t="s">
        <v>113</v>
      </c>
      <c r="BL626" t="str">
        <f>"https://www.hvlgroup.com/Products/Specs/"&amp;"H261806-AGB"</f>
        <v>https://www.hvlgroup.com/Products/Specs/H261806-AGB</v>
      </c>
      <c r="BM626" t="s">
        <v>1488</v>
      </c>
      <c r="BN626" t="str">
        <f>"https://www.hvlgroup.com/Product/"&amp;"H261806-AGB"</f>
        <v>https://www.hvlgroup.com/Product/H261806-AGB</v>
      </c>
      <c r="BO626" t="s">
        <v>104</v>
      </c>
      <c r="BP626" t="s">
        <v>104</v>
      </c>
      <c r="BQ626" t="s">
        <v>310</v>
      </c>
      <c r="BR626" t="s">
        <v>116</v>
      </c>
      <c r="BS626" t="s">
        <v>116</v>
      </c>
      <c r="BT626">
        <v>0</v>
      </c>
      <c r="BV626" s="1">
        <v>43101</v>
      </c>
      <c r="BW626">
        <v>76.25</v>
      </c>
      <c r="BX626">
        <v>25.75</v>
      </c>
      <c r="BY626" t="s">
        <v>104</v>
      </c>
      <c r="BZ626">
        <v>0</v>
      </c>
      <c r="CA626">
        <v>0</v>
      </c>
      <c r="CB626">
        <v>0</v>
      </c>
      <c r="CC626">
        <v>0</v>
      </c>
      <c r="CD626">
        <v>1</v>
      </c>
      <c r="CE626">
        <v>11</v>
      </c>
      <c r="CF626" t="s">
        <v>90</v>
      </c>
      <c r="CI626" t="s">
        <v>111</v>
      </c>
      <c r="CJ626" t="s">
        <v>118</v>
      </c>
      <c r="CK626" t="s">
        <v>111</v>
      </c>
      <c r="CL626" t="s">
        <v>119</v>
      </c>
      <c r="CM626" t="s">
        <v>104</v>
      </c>
    </row>
    <row r="627" spans="1:91" x14ac:dyDescent="0.25">
      <c r="A627" t="s">
        <v>89</v>
      </c>
      <c r="B627" t="s">
        <v>90</v>
      </c>
      <c r="C627" t="s">
        <v>1489</v>
      </c>
      <c r="D627" t="s">
        <v>1487</v>
      </c>
      <c r="E627" s="4">
        <v>806134848538</v>
      </c>
      <c r="F627" t="s">
        <v>1303</v>
      </c>
      <c r="G627" s="4">
        <v>318</v>
      </c>
      <c r="H627" s="4">
        <v>636</v>
      </c>
      <c r="I627" t="s">
        <v>1045</v>
      </c>
      <c r="J627" t="s">
        <v>1482</v>
      </c>
      <c r="K627" t="s">
        <v>96</v>
      </c>
      <c r="L627" t="s">
        <v>97</v>
      </c>
      <c r="M627" t="s">
        <v>98</v>
      </c>
      <c r="N627" t="s">
        <v>121</v>
      </c>
      <c r="O627" t="s">
        <v>100</v>
      </c>
      <c r="R627">
        <v>0</v>
      </c>
      <c r="S627">
        <v>0</v>
      </c>
      <c r="T627">
        <v>19.25</v>
      </c>
      <c r="U627">
        <v>25.75</v>
      </c>
      <c r="V627">
        <v>76.25</v>
      </c>
      <c r="W627">
        <v>25</v>
      </c>
      <c r="X627">
        <v>0</v>
      </c>
      <c r="Y627">
        <v>13</v>
      </c>
      <c r="Z627">
        <v>6</v>
      </c>
      <c r="AA627">
        <v>60</v>
      </c>
      <c r="AB627" t="s">
        <v>1208</v>
      </c>
      <c r="AD627" t="s">
        <v>1208</v>
      </c>
      <c r="AE627" t="s">
        <v>1208</v>
      </c>
      <c r="AF627" t="s">
        <v>104</v>
      </c>
      <c r="AG627" t="s">
        <v>105</v>
      </c>
      <c r="AH627">
        <v>28</v>
      </c>
      <c r="AI627">
        <v>11</v>
      </c>
      <c r="AJ627">
        <v>22</v>
      </c>
      <c r="AK627">
        <v>12</v>
      </c>
      <c r="AL627">
        <v>0</v>
      </c>
      <c r="AM627">
        <v>0</v>
      </c>
      <c r="AN627">
        <v>0</v>
      </c>
      <c r="AO627">
        <v>0</v>
      </c>
      <c r="AP627" t="s">
        <v>106</v>
      </c>
      <c r="AQ627" t="s">
        <v>107</v>
      </c>
      <c r="AR627" t="s">
        <v>108</v>
      </c>
      <c r="AS627" t="s">
        <v>109</v>
      </c>
      <c r="AT627" t="s">
        <v>110</v>
      </c>
      <c r="AU627" t="s">
        <v>104</v>
      </c>
      <c r="AX627" t="s">
        <v>104</v>
      </c>
      <c r="AY627">
        <v>0</v>
      </c>
      <c r="AZ627">
        <v>0.5</v>
      </c>
      <c r="BA627">
        <v>5.5</v>
      </c>
      <c r="BC627">
        <v>54</v>
      </c>
      <c r="BD627">
        <v>121</v>
      </c>
      <c r="BE627" t="s">
        <v>52</v>
      </c>
      <c r="BI627" t="s">
        <v>112</v>
      </c>
      <c r="BJ627" t="s">
        <v>111</v>
      </c>
      <c r="BK627" t="s">
        <v>122</v>
      </c>
      <c r="BL627" t="str">
        <f>"https://www.hvlgroup.com/Products/Specs/"&amp;"H261806-OB"</f>
        <v>https://www.hvlgroup.com/Products/Specs/H261806-OB</v>
      </c>
      <c r="BM627" t="s">
        <v>1488</v>
      </c>
      <c r="BN627" t="str">
        <f>"https://www.hvlgroup.com/Product/"&amp;"H261806-OB"</f>
        <v>https://www.hvlgroup.com/Product/H261806-OB</v>
      </c>
      <c r="BO627" t="s">
        <v>104</v>
      </c>
      <c r="BP627" t="s">
        <v>104</v>
      </c>
      <c r="BQ627" t="s">
        <v>310</v>
      </c>
      <c r="BR627" t="s">
        <v>116</v>
      </c>
      <c r="BS627" t="s">
        <v>116</v>
      </c>
      <c r="BT627">
        <v>0</v>
      </c>
      <c r="BV627" s="1">
        <v>43101</v>
      </c>
      <c r="BW627">
        <v>76.25</v>
      </c>
      <c r="BX627">
        <v>25.75</v>
      </c>
      <c r="BY627" t="s">
        <v>104</v>
      </c>
      <c r="BZ627">
        <v>0</v>
      </c>
      <c r="CA627">
        <v>0</v>
      </c>
      <c r="CB627">
        <v>0</v>
      </c>
      <c r="CC627">
        <v>0</v>
      </c>
      <c r="CD627">
        <v>1</v>
      </c>
      <c r="CE627">
        <v>11</v>
      </c>
      <c r="CF627" t="s">
        <v>90</v>
      </c>
      <c r="CI627" t="s">
        <v>111</v>
      </c>
      <c r="CJ627" t="s">
        <v>118</v>
      </c>
      <c r="CK627" t="s">
        <v>111</v>
      </c>
      <c r="CL627" t="s">
        <v>119</v>
      </c>
      <c r="CM627" t="s">
        <v>104</v>
      </c>
    </row>
    <row r="628" spans="1:91" x14ac:dyDescent="0.25">
      <c r="A628" t="s">
        <v>89</v>
      </c>
      <c r="B628" t="s">
        <v>90</v>
      </c>
      <c r="C628" t="s">
        <v>1490</v>
      </c>
      <c r="D628" t="s">
        <v>1487</v>
      </c>
      <c r="E628" s="4">
        <v>806134848545</v>
      </c>
      <c r="F628" t="s">
        <v>1303</v>
      </c>
      <c r="G628" s="4">
        <v>318</v>
      </c>
      <c r="H628" s="4">
        <v>636</v>
      </c>
      <c r="I628" t="s">
        <v>1045</v>
      </c>
      <c r="J628" t="s">
        <v>1482</v>
      </c>
      <c r="K628" t="s">
        <v>96</v>
      </c>
      <c r="L628" t="s">
        <v>97</v>
      </c>
      <c r="M628" t="s">
        <v>98</v>
      </c>
      <c r="N628" t="s">
        <v>124</v>
      </c>
      <c r="O628" t="s">
        <v>100</v>
      </c>
      <c r="R628">
        <v>0</v>
      </c>
      <c r="S628">
        <v>0</v>
      </c>
      <c r="T628">
        <v>19.25</v>
      </c>
      <c r="U628">
        <v>25.75</v>
      </c>
      <c r="V628">
        <v>76.25</v>
      </c>
      <c r="W628">
        <v>25</v>
      </c>
      <c r="X628">
        <v>0</v>
      </c>
      <c r="Y628">
        <v>13</v>
      </c>
      <c r="Z628">
        <v>6</v>
      </c>
      <c r="AA628">
        <v>60</v>
      </c>
      <c r="AB628" t="s">
        <v>1208</v>
      </c>
      <c r="AD628" t="s">
        <v>1208</v>
      </c>
      <c r="AE628" t="s">
        <v>1208</v>
      </c>
      <c r="AF628" t="s">
        <v>104</v>
      </c>
      <c r="AG628" t="s">
        <v>105</v>
      </c>
      <c r="AH628">
        <v>28</v>
      </c>
      <c r="AI628">
        <v>11</v>
      </c>
      <c r="AJ628">
        <v>22</v>
      </c>
      <c r="AK628">
        <v>12</v>
      </c>
      <c r="AL628">
        <v>0</v>
      </c>
      <c r="AM628">
        <v>0</v>
      </c>
      <c r="AN628">
        <v>0</v>
      </c>
      <c r="AO628">
        <v>0</v>
      </c>
      <c r="AP628" t="s">
        <v>106</v>
      </c>
      <c r="AQ628" t="s">
        <v>107</v>
      </c>
      <c r="AR628" t="s">
        <v>108</v>
      </c>
      <c r="AS628" t="s">
        <v>109</v>
      </c>
      <c r="AT628" t="s">
        <v>110</v>
      </c>
      <c r="AU628" t="s">
        <v>104</v>
      </c>
      <c r="AX628" t="s">
        <v>104</v>
      </c>
      <c r="AY628">
        <v>0</v>
      </c>
      <c r="AZ628">
        <v>0.5</v>
      </c>
      <c r="BA628">
        <v>5.5</v>
      </c>
      <c r="BC628">
        <v>54</v>
      </c>
      <c r="BD628">
        <v>121</v>
      </c>
      <c r="BE628" t="s">
        <v>52</v>
      </c>
      <c r="BI628" t="s">
        <v>112</v>
      </c>
      <c r="BJ628" t="s">
        <v>111</v>
      </c>
      <c r="BK628" t="s">
        <v>125</v>
      </c>
      <c r="BL628" t="str">
        <f>"https://www.hvlgroup.com/Products/Specs/"&amp;"H261806-PN"</f>
        <v>https://www.hvlgroup.com/Products/Specs/H261806-PN</v>
      </c>
      <c r="BM628" t="s">
        <v>1488</v>
      </c>
      <c r="BN628" t="str">
        <f>"https://www.hvlgroup.com/Product/"&amp;"H261806-PN"</f>
        <v>https://www.hvlgroup.com/Product/H261806-PN</v>
      </c>
      <c r="BO628" t="s">
        <v>104</v>
      </c>
      <c r="BP628" t="s">
        <v>104</v>
      </c>
      <c r="BQ628" t="s">
        <v>310</v>
      </c>
      <c r="BR628" t="s">
        <v>116</v>
      </c>
      <c r="BS628" t="s">
        <v>116</v>
      </c>
      <c r="BT628">
        <v>0</v>
      </c>
      <c r="BV628" s="1">
        <v>43101</v>
      </c>
      <c r="BW628">
        <v>76.25</v>
      </c>
      <c r="BX628">
        <v>25.75</v>
      </c>
      <c r="BY628" t="s">
        <v>104</v>
      </c>
      <c r="BZ628">
        <v>0</v>
      </c>
      <c r="CA628">
        <v>0</v>
      </c>
      <c r="CB628">
        <v>0</v>
      </c>
      <c r="CC628">
        <v>0</v>
      </c>
      <c r="CD628">
        <v>1</v>
      </c>
      <c r="CE628">
        <v>11</v>
      </c>
      <c r="CF628" t="s">
        <v>90</v>
      </c>
      <c r="CI628" t="s">
        <v>111</v>
      </c>
      <c r="CJ628" t="s">
        <v>118</v>
      </c>
      <c r="CK628" t="s">
        <v>111</v>
      </c>
      <c r="CL628" t="s">
        <v>119</v>
      </c>
      <c r="CM628" t="s">
        <v>104</v>
      </c>
    </row>
    <row r="629" spans="1:91" x14ac:dyDescent="0.25">
      <c r="A629" t="s">
        <v>89</v>
      </c>
      <c r="B629" t="s">
        <v>90</v>
      </c>
      <c r="C629" t="s">
        <v>1491</v>
      </c>
      <c r="D629" t="s">
        <v>1492</v>
      </c>
      <c r="E629" s="4">
        <v>806134848552</v>
      </c>
      <c r="F629" t="s">
        <v>1493</v>
      </c>
      <c r="G629" s="4">
        <v>572</v>
      </c>
      <c r="H629" s="4">
        <v>1144</v>
      </c>
      <c r="I629" t="s">
        <v>1045</v>
      </c>
      <c r="J629" t="s">
        <v>1482</v>
      </c>
      <c r="K629" t="s">
        <v>96</v>
      </c>
      <c r="L629" t="s">
        <v>97</v>
      </c>
      <c r="M629" t="s">
        <v>98</v>
      </c>
      <c r="N629" t="s">
        <v>99</v>
      </c>
      <c r="O629" t="s">
        <v>100</v>
      </c>
      <c r="R629">
        <v>0</v>
      </c>
      <c r="S629">
        <v>0</v>
      </c>
      <c r="T629">
        <v>24</v>
      </c>
      <c r="U629">
        <v>30.5</v>
      </c>
      <c r="V629">
        <v>79.5</v>
      </c>
      <c r="W629">
        <v>31.75</v>
      </c>
      <c r="X629">
        <v>0</v>
      </c>
      <c r="Y629">
        <v>18</v>
      </c>
      <c r="Z629">
        <v>10</v>
      </c>
      <c r="AA629">
        <v>60</v>
      </c>
      <c r="AB629" t="s">
        <v>1208</v>
      </c>
      <c r="AD629" t="s">
        <v>1208</v>
      </c>
      <c r="AE629" t="s">
        <v>1208</v>
      </c>
      <c r="AF629" t="s">
        <v>104</v>
      </c>
      <c r="AG629" t="s">
        <v>105</v>
      </c>
      <c r="AH629">
        <v>35</v>
      </c>
      <c r="AI629">
        <v>17</v>
      </c>
      <c r="AJ629">
        <v>26</v>
      </c>
      <c r="AK629">
        <v>21</v>
      </c>
      <c r="AL629">
        <v>0</v>
      </c>
      <c r="AM629">
        <v>0</v>
      </c>
      <c r="AN629">
        <v>0</v>
      </c>
      <c r="AO629">
        <v>0</v>
      </c>
      <c r="AP629" t="s">
        <v>106</v>
      </c>
      <c r="AQ629" t="s">
        <v>107</v>
      </c>
      <c r="AR629" t="s">
        <v>108</v>
      </c>
      <c r="AS629" t="s">
        <v>109</v>
      </c>
      <c r="AT629" t="s">
        <v>110</v>
      </c>
      <c r="AU629" t="s">
        <v>104</v>
      </c>
      <c r="AX629" t="s">
        <v>104</v>
      </c>
      <c r="AY629">
        <v>0</v>
      </c>
      <c r="AZ629">
        <v>0.5</v>
      </c>
      <c r="BA629">
        <v>4.75</v>
      </c>
      <c r="BC629">
        <v>54</v>
      </c>
      <c r="BD629">
        <v>123</v>
      </c>
      <c r="BE629" t="s">
        <v>52</v>
      </c>
      <c r="BI629" t="s">
        <v>112</v>
      </c>
      <c r="BJ629" t="s">
        <v>111</v>
      </c>
      <c r="BK629" t="s">
        <v>113</v>
      </c>
      <c r="BL629" t="str">
        <f>"https://www.hvlgroup.com/Products/Specs/"&amp;"H261810-AGB"</f>
        <v>https://www.hvlgroup.com/Products/Specs/H261810-AGB</v>
      </c>
      <c r="BM629" t="s">
        <v>1488</v>
      </c>
      <c r="BN629" t="str">
        <f>"https://www.hvlgroup.com/Product/"&amp;"H261810-AGB"</f>
        <v>https://www.hvlgroup.com/Product/H261810-AGB</v>
      </c>
      <c r="BO629" t="s">
        <v>104</v>
      </c>
      <c r="BP629" t="s">
        <v>104</v>
      </c>
      <c r="BQ629" t="s">
        <v>310</v>
      </c>
      <c r="BR629" t="s">
        <v>116</v>
      </c>
      <c r="BS629" t="s">
        <v>116</v>
      </c>
      <c r="BT629">
        <v>0</v>
      </c>
      <c r="BV629" s="1">
        <v>43101</v>
      </c>
      <c r="BW629">
        <v>79.5</v>
      </c>
      <c r="BX629">
        <v>30.5</v>
      </c>
      <c r="BY629" t="s">
        <v>104</v>
      </c>
      <c r="BZ629">
        <v>0</v>
      </c>
      <c r="CA629">
        <v>0</v>
      </c>
      <c r="CB629">
        <v>0</v>
      </c>
      <c r="CC629">
        <v>0</v>
      </c>
      <c r="CD629">
        <v>1</v>
      </c>
      <c r="CE629">
        <v>11</v>
      </c>
      <c r="CF629" t="s">
        <v>90</v>
      </c>
      <c r="CI629" t="s">
        <v>111</v>
      </c>
      <c r="CJ629" t="s">
        <v>118</v>
      </c>
      <c r="CK629" t="s">
        <v>111</v>
      </c>
      <c r="CL629" t="s">
        <v>119</v>
      </c>
      <c r="CM629" t="s">
        <v>104</v>
      </c>
    </row>
    <row r="630" spans="1:91" x14ac:dyDescent="0.25">
      <c r="A630" t="s">
        <v>89</v>
      </c>
      <c r="B630" t="s">
        <v>90</v>
      </c>
      <c r="C630" t="s">
        <v>1494</v>
      </c>
      <c r="D630" t="s">
        <v>1492</v>
      </c>
      <c r="E630" s="4">
        <v>806134848569</v>
      </c>
      <c r="F630" t="s">
        <v>1493</v>
      </c>
      <c r="G630" s="4">
        <v>572</v>
      </c>
      <c r="H630" s="4">
        <v>1144</v>
      </c>
      <c r="I630" t="s">
        <v>1045</v>
      </c>
      <c r="J630" t="s">
        <v>1482</v>
      </c>
      <c r="K630" t="s">
        <v>96</v>
      </c>
      <c r="L630" t="s">
        <v>97</v>
      </c>
      <c r="M630" t="s">
        <v>98</v>
      </c>
      <c r="N630" t="s">
        <v>121</v>
      </c>
      <c r="O630" t="s">
        <v>100</v>
      </c>
      <c r="R630">
        <v>0</v>
      </c>
      <c r="S630">
        <v>0</v>
      </c>
      <c r="T630">
        <v>24</v>
      </c>
      <c r="U630">
        <v>30.5</v>
      </c>
      <c r="V630">
        <v>79.5</v>
      </c>
      <c r="W630">
        <v>31.75</v>
      </c>
      <c r="X630">
        <v>0</v>
      </c>
      <c r="Y630">
        <v>18</v>
      </c>
      <c r="Z630">
        <v>10</v>
      </c>
      <c r="AA630">
        <v>60</v>
      </c>
      <c r="AB630" t="s">
        <v>1208</v>
      </c>
      <c r="AD630" t="s">
        <v>1208</v>
      </c>
      <c r="AE630" t="s">
        <v>1208</v>
      </c>
      <c r="AF630" t="s">
        <v>104</v>
      </c>
      <c r="AG630" t="s">
        <v>105</v>
      </c>
      <c r="AH630">
        <v>35</v>
      </c>
      <c r="AI630">
        <v>17</v>
      </c>
      <c r="AJ630">
        <v>26</v>
      </c>
      <c r="AK630">
        <v>21</v>
      </c>
      <c r="AL630">
        <v>0</v>
      </c>
      <c r="AM630">
        <v>0</v>
      </c>
      <c r="AN630">
        <v>0</v>
      </c>
      <c r="AO630">
        <v>0</v>
      </c>
      <c r="AP630" t="s">
        <v>106</v>
      </c>
      <c r="AQ630" t="s">
        <v>107</v>
      </c>
      <c r="AR630" t="s">
        <v>108</v>
      </c>
      <c r="AS630" t="s">
        <v>109</v>
      </c>
      <c r="AT630" t="s">
        <v>110</v>
      </c>
      <c r="AU630" t="s">
        <v>104</v>
      </c>
      <c r="AX630" t="s">
        <v>104</v>
      </c>
      <c r="AY630">
        <v>0</v>
      </c>
      <c r="AZ630">
        <v>0.5</v>
      </c>
      <c r="BA630">
        <v>4.75</v>
      </c>
      <c r="BC630">
        <v>54</v>
      </c>
      <c r="BD630">
        <v>123</v>
      </c>
      <c r="BE630" t="s">
        <v>52</v>
      </c>
      <c r="BI630" t="s">
        <v>112</v>
      </c>
      <c r="BJ630" t="s">
        <v>111</v>
      </c>
      <c r="BK630" t="s">
        <v>122</v>
      </c>
      <c r="BL630" t="str">
        <f>"https://www.hvlgroup.com/Products/Specs/"&amp;"H261810-OB"</f>
        <v>https://www.hvlgroup.com/Products/Specs/H261810-OB</v>
      </c>
      <c r="BM630" t="s">
        <v>1488</v>
      </c>
      <c r="BN630" t="str">
        <f>"https://www.hvlgroup.com/Product/"&amp;"H261810-OB"</f>
        <v>https://www.hvlgroup.com/Product/H261810-OB</v>
      </c>
      <c r="BO630" t="s">
        <v>104</v>
      </c>
      <c r="BP630" t="s">
        <v>104</v>
      </c>
      <c r="BQ630" t="s">
        <v>310</v>
      </c>
      <c r="BR630" t="s">
        <v>116</v>
      </c>
      <c r="BS630" t="s">
        <v>116</v>
      </c>
      <c r="BT630">
        <v>0</v>
      </c>
      <c r="BV630" s="1">
        <v>43101</v>
      </c>
      <c r="BW630">
        <v>79.5</v>
      </c>
      <c r="BX630">
        <v>30.5</v>
      </c>
      <c r="BY630" t="s">
        <v>104</v>
      </c>
      <c r="BZ630">
        <v>0</v>
      </c>
      <c r="CA630">
        <v>0</v>
      </c>
      <c r="CB630">
        <v>0</v>
      </c>
      <c r="CC630">
        <v>0</v>
      </c>
      <c r="CD630">
        <v>1</v>
      </c>
      <c r="CE630">
        <v>11</v>
      </c>
      <c r="CF630" t="s">
        <v>90</v>
      </c>
      <c r="CI630" t="s">
        <v>111</v>
      </c>
      <c r="CJ630" t="s">
        <v>118</v>
      </c>
      <c r="CK630" t="s">
        <v>111</v>
      </c>
      <c r="CL630" t="s">
        <v>119</v>
      </c>
      <c r="CM630" t="s">
        <v>104</v>
      </c>
    </row>
    <row r="631" spans="1:91" x14ac:dyDescent="0.25">
      <c r="A631" t="s">
        <v>89</v>
      </c>
      <c r="B631" t="s">
        <v>90</v>
      </c>
      <c r="C631" t="s">
        <v>1495</v>
      </c>
      <c r="D631" t="s">
        <v>1492</v>
      </c>
      <c r="E631" s="4">
        <v>806134848576</v>
      </c>
      <c r="F631" t="s">
        <v>1493</v>
      </c>
      <c r="G631" s="4">
        <v>572</v>
      </c>
      <c r="H631" s="4">
        <v>1144</v>
      </c>
      <c r="I631" t="s">
        <v>1045</v>
      </c>
      <c r="J631" t="s">
        <v>1482</v>
      </c>
      <c r="K631" t="s">
        <v>96</v>
      </c>
      <c r="L631" t="s">
        <v>97</v>
      </c>
      <c r="M631" t="s">
        <v>98</v>
      </c>
      <c r="N631" t="s">
        <v>124</v>
      </c>
      <c r="O631" t="s">
        <v>100</v>
      </c>
      <c r="R631">
        <v>0</v>
      </c>
      <c r="S631">
        <v>0</v>
      </c>
      <c r="T631">
        <v>24</v>
      </c>
      <c r="U631">
        <v>30.5</v>
      </c>
      <c r="V631">
        <v>79.5</v>
      </c>
      <c r="W631">
        <v>31.75</v>
      </c>
      <c r="X631">
        <v>0</v>
      </c>
      <c r="Y631">
        <v>18</v>
      </c>
      <c r="Z631">
        <v>10</v>
      </c>
      <c r="AA631">
        <v>60</v>
      </c>
      <c r="AB631" t="s">
        <v>1208</v>
      </c>
      <c r="AD631" t="s">
        <v>1208</v>
      </c>
      <c r="AE631" t="s">
        <v>1208</v>
      </c>
      <c r="AF631" t="s">
        <v>104</v>
      </c>
      <c r="AG631" t="s">
        <v>105</v>
      </c>
      <c r="AH631">
        <v>35</v>
      </c>
      <c r="AI631">
        <v>17</v>
      </c>
      <c r="AJ631">
        <v>26</v>
      </c>
      <c r="AK631">
        <v>21</v>
      </c>
      <c r="AL631">
        <v>0</v>
      </c>
      <c r="AM631">
        <v>0</v>
      </c>
      <c r="AN631">
        <v>0</v>
      </c>
      <c r="AO631">
        <v>0</v>
      </c>
      <c r="AP631" t="s">
        <v>106</v>
      </c>
      <c r="AQ631" t="s">
        <v>107</v>
      </c>
      <c r="AR631" t="s">
        <v>108</v>
      </c>
      <c r="AS631" t="s">
        <v>109</v>
      </c>
      <c r="AT631" t="s">
        <v>110</v>
      </c>
      <c r="AU631" t="s">
        <v>104</v>
      </c>
      <c r="AX631" t="s">
        <v>104</v>
      </c>
      <c r="AY631">
        <v>0</v>
      </c>
      <c r="AZ631">
        <v>0.5</v>
      </c>
      <c r="BA631">
        <v>4.75</v>
      </c>
      <c r="BC631">
        <v>54</v>
      </c>
      <c r="BD631">
        <v>123</v>
      </c>
      <c r="BE631" t="s">
        <v>52</v>
      </c>
      <c r="BI631" t="s">
        <v>112</v>
      </c>
      <c r="BJ631" t="s">
        <v>111</v>
      </c>
      <c r="BK631" t="s">
        <v>125</v>
      </c>
      <c r="BL631" t="str">
        <f>"https://www.hvlgroup.com/Products/Specs/"&amp;"H261810-PN"</f>
        <v>https://www.hvlgroup.com/Products/Specs/H261810-PN</v>
      </c>
      <c r="BM631" t="s">
        <v>1488</v>
      </c>
      <c r="BN631" t="str">
        <f>"https://www.hvlgroup.com/Product/"&amp;"H261810-PN"</f>
        <v>https://www.hvlgroup.com/Product/H261810-PN</v>
      </c>
      <c r="BO631" t="s">
        <v>104</v>
      </c>
      <c r="BP631" t="s">
        <v>104</v>
      </c>
      <c r="BQ631" t="s">
        <v>310</v>
      </c>
      <c r="BR631" t="s">
        <v>116</v>
      </c>
      <c r="BS631" t="s">
        <v>116</v>
      </c>
      <c r="BT631">
        <v>0</v>
      </c>
      <c r="BV631" s="1">
        <v>43101</v>
      </c>
      <c r="BW631">
        <v>79.5</v>
      </c>
      <c r="BX631">
        <v>30.5</v>
      </c>
      <c r="BY631" t="s">
        <v>104</v>
      </c>
      <c r="BZ631">
        <v>0</v>
      </c>
      <c r="CA631">
        <v>0</v>
      </c>
      <c r="CB631">
        <v>0</v>
      </c>
      <c r="CC631">
        <v>0</v>
      </c>
      <c r="CD631">
        <v>1</v>
      </c>
      <c r="CE631">
        <v>11</v>
      </c>
      <c r="CF631" t="s">
        <v>90</v>
      </c>
      <c r="CI631" t="s">
        <v>111</v>
      </c>
      <c r="CJ631" t="s">
        <v>118</v>
      </c>
      <c r="CK631" t="s">
        <v>111</v>
      </c>
      <c r="CL631" t="s">
        <v>119</v>
      </c>
      <c r="CM631" t="s">
        <v>104</v>
      </c>
    </row>
    <row r="632" spans="1:91" x14ac:dyDescent="0.25">
      <c r="A632" t="s">
        <v>89</v>
      </c>
      <c r="B632" t="s">
        <v>90</v>
      </c>
      <c r="C632" t="s">
        <v>1496</v>
      </c>
      <c r="D632" t="s">
        <v>1497</v>
      </c>
      <c r="E632" s="4">
        <v>806134848583</v>
      </c>
      <c r="F632" t="s">
        <v>93</v>
      </c>
      <c r="G632" s="4">
        <v>92</v>
      </c>
      <c r="H632" s="4">
        <v>184</v>
      </c>
      <c r="I632" t="s">
        <v>94</v>
      </c>
      <c r="J632" t="s">
        <v>1498</v>
      </c>
      <c r="K632" t="s">
        <v>96</v>
      </c>
      <c r="L632" t="s">
        <v>97</v>
      </c>
      <c r="M632" t="s">
        <v>98</v>
      </c>
      <c r="N632" t="s">
        <v>99</v>
      </c>
      <c r="O632" t="s">
        <v>100</v>
      </c>
      <c r="P632" t="s">
        <v>679</v>
      </c>
      <c r="Q632" t="s">
        <v>102</v>
      </c>
      <c r="R632">
        <v>0</v>
      </c>
      <c r="S632">
        <v>4.75</v>
      </c>
      <c r="T632">
        <v>17.25</v>
      </c>
      <c r="U632">
        <v>0</v>
      </c>
      <c r="V632">
        <v>0</v>
      </c>
      <c r="W632">
        <v>0</v>
      </c>
      <c r="X632">
        <v>7</v>
      </c>
      <c r="Y632">
        <v>17</v>
      </c>
      <c r="Z632">
        <v>1</v>
      </c>
      <c r="AA632">
        <v>60</v>
      </c>
      <c r="AB632" t="s">
        <v>103</v>
      </c>
      <c r="AD632" t="s">
        <v>103</v>
      </c>
      <c r="AE632" t="s">
        <v>103</v>
      </c>
      <c r="AF632" t="s">
        <v>104</v>
      </c>
      <c r="AG632" t="s">
        <v>105</v>
      </c>
      <c r="AH632">
        <v>21</v>
      </c>
      <c r="AI632">
        <v>10</v>
      </c>
      <c r="AJ632">
        <v>7</v>
      </c>
      <c r="AK632">
        <v>19</v>
      </c>
      <c r="AL632">
        <v>0</v>
      </c>
      <c r="AM632">
        <v>0</v>
      </c>
      <c r="AN632">
        <v>0</v>
      </c>
      <c r="AO632">
        <v>0</v>
      </c>
      <c r="AP632" t="s">
        <v>106</v>
      </c>
      <c r="AQ632" t="s">
        <v>107</v>
      </c>
      <c r="AR632" t="s">
        <v>108</v>
      </c>
      <c r="AS632" t="s">
        <v>109</v>
      </c>
      <c r="AT632" t="s">
        <v>110</v>
      </c>
      <c r="AU632" t="s">
        <v>111</v>
      </c>
      <c r="AV632" t="s">
        <v>112</v>
      </c>
      <c r="AW632" t="s">
        <v>112</v>
      </c>
      <c r="AX632" t="s">
        <v>104</v>
      </c>
      <c r="AY632">
        <v>0</v>
      </c>
      <c r="AZ632">
        <v>0.5</v>
      </c>
      <c r="BA632">
        <v>4.75</v>
      </c>
      <c r="BC632">
        <v>0</v>
      </c>
      <c r="BD632">
        <v>8</v>
      </c>
      <c r="BI632" t="s">
        <v>112</v>
      </c>
      <c r="BJ632" t="s">
        <v>111</v>
      </c>
      <c r="BK632" t="s">
        <v>113</v>
      </c>
      <c r="BL632" t="str">
        <f>"https://www.hvlgroup.com/Products/Specs/"&amp;"H262101-AGB"</f>
        <v>https://www.hvlgroup.com/Products/Specs/H262101-AGB</v>
      </c>
      <c r="BM632" t="s">
        <v>1499</v>
      </c>
      <c r="BN632" t="str">
        <f>"https://www.hvlgroup.com/Product/"&amp;"H262101-AGB"</f>
        <v>https://www.hvlgroup.com/Product/H262101-AGB</v>
      </c>
      <c r="BO632" t="s">
        <v>104</v>
      </c>
      <c r="BP632" t="s">
        <v>104</v>
      </c>
      <c r="BQ632" t="s">
        <v>115</v>
      </c>
      <c r="BR632" t="s">
        <v>116</v>
      </c>
      <c r="BS632" t="s">
        <v>1500</v>
      </c>
      <c r="BT632">
        <v>10.25</v>
      </c>
      <c r="BV632" s="1">
        <v>43101</v>
      </c>
      <c r="BW632">
        <v>0</v>
      </c>
      <c r="BX632">
        <v>0</v>
      </c>
      <c r="BY632" t="s">
        <v>104</v>
      </c>
      <c r="BZ632">
        <v>0</v>
      </c>
      <c r="CA632">
        <v>0</v>
      </c>
      <c r="CB632">
        <v>0</v>
      </c>
      <c r="CC632">
        <v>0</v>
      </c>
      <c r="CD632">
        <v>1</v>
      </c>
      <c r="CE632">
        <v>114</v>
      </c>
      <c r="CF632" t="s">
        <v>90</v>
      </c>
      <c r="CI632" t="s">
        <v>111</v>
      </c>
      <c r="CJ632" t="s">
        <v>118</v>
      </c>
      <c r="CK632" t="s">
        <v>111</v>
      </c>
      <c r="CL632" t="s">
        <v>119</v>
      </c>
      <c r="CM632" t="s">
        <v>104</v>
      </c>
    </row>
    <row r="633" spans="1:91" x14ac:dyDescent="0.25">
      <c r="A633" t="s">
        <v>89</v>
      </c>
      <c r="B633" t="s">
        <v>90</v>
      </c>
      <c r="C633" t="s">
        <v>1501</v>
      </c>
      <c r="D633" t="s">
        <v>1497</v>
      </c>
      <c r="E633" s="4">
        <v>806134848590</v>
      </c>
      <c r="F633" t="s">
        <v>93</v>
      </c>
      <c r="G633" s="4">
        <v>92</v>
      </c>
      <c r="H633" s="4">
        <v>184</v>
      </c>
      <c r="I633" t="s">
        <v>548</v>
      </c>
      <c r="J633" t="s">
        <v>1498</v>
      </c>
      <c r="K633" t="s">
        <v>96</v>
      </c>
      <c r="L633" t="s">
        <v>97</v>
      </c>
      <c r="M633" t="s">
        <v>98</v>
      </c>
      <c r="N633" t="s">
        <v>124</v>
      </c>
      <c r="O633" t="s">
        <v>100</v>
      </c>
      <c r="P633" t="s">
        <v>679</v>
      </c>
      <c r="Q633" t="s">
        <v>102</v>
      </c>
      <c r="R633">
        <v>0</v>
      </c>
      <c r="S633">
        <v>4.75</v>
      </c>
      <c r="T633">
        <v>17.25</v>
      </c>
      <c r="U633">
        <v>0</v>
      </c>
      <c r="V633">
        <v>0</v>
      </c>
      <c r="W633">
        <v>0</v>
      </c>
      <c r="X633">
        <v>7</v>
      </c>
      <c r="Y633">
        <v>17</v>
      </c>
      <c r="Z633">
        <v>1</v>
      </c>
      <c r="AA633">
        <v>60</v>
      </c>
      <c r="AB633" t="s">
        <v>103</v>
      </c>
      <c r="AD633" t="s">
        <v>103</v>
      </c>
      <c r="AE633" t="s">
        <v>103</v>
      </c>
      <c r="AF633" t="s">
        <v>104</v>
      </c>
      <c r="AG633" t="s">
        <v>105</v>
      </c>
      <c r="AH633">
        <v>21</v>
      </c>
      <c r="AI633">
        <v>10</v>
      </c>
      <c r="AJ633">
        <v>7</v>
      </c>
      <c r="AK633">
        <v>19</v>
      </c>
      <c r="AL633">
        <v>0</v>
      </c>
      <c r="AM633">
        <v>0</v>
      </c>
      <c r="AN633">
        <v>0</v>
      </c>
      <c r="AO633">
        <v>0</v>
      </c>
      <c r="AP633" t="s">
        <v>106</v>
      </c>
      <c r="AQ633" t="s">
        <v>107</v>
      </c>
      <c r="AR633" t="s">
        <v>108</v>
      </c>
      <c r="AS633" t="s">
        <v>109</v>
      </c>
      <c r="AT633" t="s">
        <v>110</v>
      </c>
      <c r="AU633" t="s">
        <v>111</v>
      </c>
      <c r="AV633" t="s">
        <v>112</v>
      </c>
      <c r="AW633" t="s">
        <v>112</v>
      </c>
      <c r="AX633" t="s">
        <v>104</v>
      </c>
      <c r="AY633">
        <v>0</v>
      </c>
      <c r="AZ633">
        <v>0.5</v>
      </c>
      <c r="BA633">
        <v>4.75</v>
      </c>
      <c r="BC633">
        <v>0</v>
      </c>
      <c r="BD633">
        <v>8</v>
      </c>
      <c r="BI633" t="s">
        <v>112</v>
      </c>
      <c r="BJ633" t="s">
        <v>111</v>
      </c>
      <c r="BK633" t="s">
        <v>125</v>
      </c>
      <c r="BL633" t="str">
        <f>"https://www.hvlgroup.com/Products/Specs/"&amp;"H262101-PN"</f>
        <v>https://www.hvlgroup.com/Products/Specs/H262101-PN</v>
      </c>
      <c r="BM633" t="s">
        <v>1499</v>
      </c>
      <c r="BN633" t="str">
        <f>"https://www.hvlgroup.com/Product/"&amp;"H262101-PN"</f>
        <v>https://www.hvlgroup.com/Product/H262101-PN</v>
      </c>
      <c r="BO633" t="s">
        <v>104</v>
      </c>
      <c r="BP633" t="s">
        <v>104</v>
      </c>
      <c r="BQ633" t="s">
        <v>115</v>
      </c>
      <c r="BR633" t="s">
        <v>116</v>
      </c>
      <c r="BS633" t="s">
        <v>1500</v>
      </c>
      <c r="BT633">
        <v>10.25</v>
      </c>
      <c r="BV633" s="1">
        <v>43101</v>
      </c>
      <c r="BW633">
        <v>0</v>
      </c>
      <c r="BX633">
        <v>0</v>
      </c>
      <c r="BY633" t="s">
        <v>104</v>
      </c>
      <c r="BZ633">
        <v>0</v>
      </c>
      <c r="CA633">
        <v>0</v>
      </c>
      <c r="CB633">
        <v>0</v>
      </c>
      <c r="CC633">
        <v>0</v>
      </c>
      <c r="CD633">
        <v>1</v>
      </c>
      <c r="CE633">
        <v>114</v>
      </c>
      <c r="CF633" t="s">
        <v>90</v>
      </c>
      <c r="CI633" t="s">
        <v>111</v>
      </c>
      <c r="CJ633" t="s">
        <v>118</v>
      </c>
      <c r="CK633" t="s">
        <v>111</v>
      </c>
      <c r="CL633" t="s">
        <v>119</v>
      </c>
      <c r="CM633" t="s">
        <v>104</v>
      </c>
    </row>
    <row r="634" spans="1:91" x14ac:dyDescent="0.25">
      <c r="A634" t="s">
        <v>89</v>
      </c>
      <c r="B634" t="s">
        <v>90</v>
      </c>
      <c r="C634" t="s">
        <v>1502</v>
      </c>
      <c r="D634" t="s">
        <v>1503</v>
      </c>
      <c r="E634" s="4">
        <v>806134848637</v>
      </c>
      <c r="F634" t="s">
        <v>390</v>
      </c>
      <c r="G634" s="4">
        <v>462</v>
      </c>
      <c r="H634" s="4">
        <v>924</v>
      </c>
      <c r="I634" t="s">
        <v>1088</v>
      </c>
      <c r="J634" t="s">
        <v>1498</v>
      </c>
      <c r="K634" t="s">
        <v>96</v>
      </c>
      <c r="L634" t="s">
        <v>97</v>
      </c>
      <c r="M634" t="s">
        <v>98</v>
      </c>
      <c r="N634" t="s">
        <v>99</v>
      </c>
      <c r="O634" t="s">
        <v>100</v>
      </c>
      <c r="P634" t="s">
        <v>679</v>
      </c>
      <c r="Q634" t="s">
        <v>102</v>
      </c>
      <c r="R634">
        <v>0</v>
      </c>
      <c r="S634">
        <v>0</v>
      </c>
      <c r="T634">
        <v>17</v>
      </c>
      <c r="U634">
        <v>20</v>
      </c>
      <c r="V634">
        <v>74</v>
      </c>
      <c r="W634">
        <v>27.25</v>
      </c>
      <c r="X634">
        <v>0</v>
      </c>
      <c r="Y634">
        <v>22</v>
      </c>
      <c r="Z634">
        <v>5</v>
      </c>
      <c r="AA634">
        <v>60</v>
      </c>
      <c r="AB634" t="s">
        <v>103</v>
      </c>
      <c r="AD634" t="s">
        <v>103</v>
      </c>
      <c r="AE634" t="s">
        <v>103</v>
      </c>
      <c r="AF634" t="s">
        <v>104</v>
      </c>
      <c r="AG634" t="s">
        <v>105</v>
      </c>
      <c r="AH634">
        <v>25</v>
      </c>
      <c r="AI634">
        <v>23</v>
      </c>
      <c r="AJ634">
        <v>21</v>
      </c>
      <c r="AK634">
        <v>25</v>
      </c>
      <c r="AL634">
        <v>0</v>
      </c>
      <c r="AM634">
        <v>0</v>
      </c>
      <c r="AN634">
        <v>0</v>
      </c>
      <c r="AO634">
        <v>0</v>
      </c>
      <c r="AP634" t="s">
        <v>106</v>
      </c>
      <c r="AQ634" t="s">
        <v>107</v>
      </c>
      <c r="AR634" t="s">
        <v>108</v>
      </c>
      <c r="AS634" t="s">
        <v>109</v>
      </c>
      <c r="AT634" t="s">
        <v>110</v>
      </c>
      <c r="AU634" t="s">
        <v>104</v>
      </c>
      <c r="AX634" t="s">
        <v>104</v>
      </c>
      <c r="AY634">
        <v>0</v>
      </c>
      <c r="AZ634">
        <v>0.5</v>
      </c>
      <c r="BA634">
        <v>4.75</v>
      </c>
      <c r="BC634">
        <v>0</v>
      </c>
      <c r="BD634">
        <v>176</v>
      </c>
      <c r="BE634" t="s">
        <v>392</v>
      </c>
      <c r="BI634" t="s">
        <v>112</v>
      </c>
      <c r="BJ634" t="s">
        <v>111</v>
      </c>
      <c r="BK634" t="s">
        <v>113</v>
      </c>
      <c r="BL634" t="str">
        <f>"https://www.hvlgroup.com/Products/Specs/"&amp;"H262805-AGB"</f>
        <v>https://www.hvlgroup.com/Products/Specs/H262805-AGB</v>
      </c>
      <c r="BM634" t="s">
        <v>1504</v>
      </c>
      <c r="BN634" t="str">
        <f>"https://www.hvlgroup.com/Product/"&amp;"H262805-AGB"</f>
        <v>https://www.hvlgroup.com/Product/H262805-AGB</v>
      </c>
      <c r="BO634" t="s">
        <v>104</v>
      </c>
      <c r="BP634" t="s">
        <v>104</v>
      </c>
      <c r="BQ634" t="s">
        <v>115</v>
      </c>
      <c r="BR634" t="s">
        <v>116</v>
      </c>
      <c r="BS634" t="s">
        <v>1500</v>
      </c>
      <c r="BT634">
        <v>10.25</v>
      </c>
      <c r="BV634" s="1">
        <v>43101</v>
      </c>
      <c r="BW634">
        <v>74</v>
      </c>
      <c r="BX634">
        <v>20</v>
      </c>
      <c r="BY634" t="s">
        <v>104</v>
      </c>
      <c r="BZ634">
        <v>0</v>
      </c>
      <c r="CA634">
        <v>0</v>
      </c>
      <c r="CB634">
        <v>0</v>
      </c>
      <c r="CC634">
        <v>0</v>
      </c>
      <c r="CD634">
        <v>1</v>
      </c>
      <c r="CE634">
        <v>19</v>
      </c>
      <c r="CF634" t="s">
        <v>90</v>
      </c>
      <c r="CI634" t="s">
        <v>111</v>
      </c>
      <c r="CJ634" t="s">
        <v>118</v>
      </c>
      <c r="CK634" t="s">
        <v>111</v>
      </c>
      <c r="CL634" t="s">
        <v>119</v>
      </c>
      <c r="CM634" t="s">
        <v>104</v>
      </c>
    </row>
    <row r="635" spans="1:91" x14ac:dyDescent="0.25">
      <c r="A635" t="s">
        <v>89</v>
      </c>
      <c r="B635" t="s">
        <v>90</v>
      </c>
      <c r="C635" t="s">
        <v>1505</v>
      </c>
      <c r="D635" t="s">
        <v>1503</v>
      </c>
      <c r="E635" s="4">
        <v>806134848644</v>
      </c>
      <c r="F635" t="s">
        <v>390</v>
      </c>
      <c r="G635" s="4">
        <v>462</v>
      </c>
      <c r="H635" s="4">
        <v>924</v>
      </c>
      <c r="I635" t="s">
        <v>1088</v>
      </c>
      <c r="J635" t="s">
        <v>1498</v>
      </c>
      <c r="K635" t="s">
        <v>96</v>
      </c>
      <c r="L635" t="s">
        <v>97</v>
      </c>
      <c r="M635" t="s">
        <v>98</v>
      </c>
      <c r="N635" t="s">
        <v>124</v>
      </c>
      <c r="O635" t="s">
        <v>100</v>
      </c>
      <c r="P635" t="s">
        <v>679</v>
      </c>
      <c r="Q635" t="s">
        <v>102</v>
      </c>
      <c r="R635">
        <v>0</v>
      </c>
      <c r="S635">
        <v>0</v>
      </c>
      <c r="T635">
        <v>17</v>
      </c>
      <c r="U635">
        <v>20</v>
      </c>
      <c r="V635">
        <v>74</v>
      </c>
      <c r="W635">
        <v>27.25</v>
      </c>
      <c r="X635">
        <v>0</v>
      </c>
      <c r="Y635">
        <v>22</v>
      </c>
      <c r="Z635">
        <v>5</v>
      </c>
      <c r="AA635">
        <v>60</v>
      </c>
      <c r="AB635" t="s">
        <v>103</v>
      </c>
      <c r="AD635" t="s">
        <v>103</v>
      </c>
      <c r="AE635" t="s">
        <v>103</v>
      </c>
      <c r="AF635" t="s">
        <v>104</v>
      </c>
      <c r="AG635" t="s">
        <v>105</v>
      </c>
      <c r="AH635">
        <v>25</v>
      </c>
      <c r="AI635">
        <v>23</v>
      </c>
      <c r="AJ635">
        <v>21</v>
      </c>
      <c r="AK635">
        <v>25</v>
      </c>
      <c r="AL635">
        <v>0</v>
      </c>
      <c r="AM635">
        <v>0</v>
      </c>
      <c r="AN635">
        <v>0</v>
      </c>
      <c r="AO635">
        <v>0</v>
      </c>
      <c r="AP635" t="s">
        <v>106</v>
      </c>
      <c r="AQ635" t="s">
        <v>107</v>
      </c>
      <c r="AR635" t="s">
        <v>108</v>
      </c>
      <c r="AS635" t="s">
        <v>109</v>
      </c>
      <c r="AT635" t="s">
        <v>110</v>
      </c>
      <c r="AU635" t="s">
        <v>104</v>
      </c>
      <c r="AX635" t="s">
        <v>104</v>
      </c>
      <c r="AY635">
        <v>0</v>
      </c>
      <c r="AZ635">
        <v>0.5</v>
      </c>
      <c r="BA635">
        <v>4.75</v>
      </c>
      <c r="BC635">
        <v>0</v>
      </c>
      <c r="BD635">
        <v>176</v>
      </c>
      <c r="BE635" t="s">
        <v>392</v>
      </c>
      <c r="BI635" t="s">
        <v>112</v>
      </c>
      <c r="BJ635" t="s">
        <v>111</v>
      </c>
      <c r="BK635" t="s">
        <v>125</v>
      </c>
      <c r="BL635" t="str">
        <f>"https://www.hvlgroup.com/Products/Specs/"&amp;"H262805-PN"</f>
        <v>https://www.hvlgroup.com/Products/Specs/H262805-PN</v>
      </c>
      <c r="BM635" t="s">
        <v>1504</v>
      </c>
      <c r="BN635" t="str">
        <f>"https://www.hvlgroup.com/Product/"&amp;"H262805-PN"</f>
        <v>https://www.hvlgroup.com/Product/H262805-PN</v>
      </c>
      <c r="BO635" t="s">
        <v>104</v>
      </c>
      <c r="BP635" t="s">
        <v>104</v>
      </c>
      <c r="BQ635" t="s">
        <v>115</v>
      </c>
      <c r="BR635" t="s">
        <v>116</v>
      </c>
      <c r="BS635" t="s">
        <v>1500</v>
      </c>
      <c r="BT635">
        <v>10.25</v>
      </c>
      <c r="BV635" s="1">
        <v>43101</v>
      </c>
      <c r="BW635">
        <v>74</v>
      </c>
      <c r="BX635">
        <v>20</v>
      </c>
      <c r="BY635" t="s">
        <v>104</v>
      </c>
      <c r="BZ635">
        <v>0</v>
      </c>
      <c r="CA635">
        <v>0</v>
      </c>
      <c r="CB635">
        <v>0</v>
      </c>
      <c r="CC635">
        <v>0</v>
      </c>
      <c r="CD635">
        <v>1</v>
      </c>
      <c r="CE635">
        <v>19</v>
      </c>
      <c r="CF635" t="s">
        <v>90</v>
      </c>
      <c r="CI635" t="s">
        <v>111</v>
      </c>
      <c r="CJ635" t="s">
        <v>118</v>
      </c>
      <c r="CK635" t="s">
        <v>111</v>
      </c>
      <c r="CL635" t="s">
        <v>119</v>
      </c>
      <c r="CM635" t="s">
        <v>104</v>
      </c>
    </row>
    <row r="636" spans="1:91" x14ac:dyDescent="0.25">
      <c r="A636" t="s">
        <v>89</v>
      </c>
      <c r="B636" t="s">
        <v>90</v>
      </c>
      <c r="C636" t="s">
        <v>1506</v>
      </c>
      <c r="D636" t="s">
        <v>1507</v>
      </c>
      <c r="E636" s="4">
        <v>806134848651</v>
      </c>
      <c r="F636" t="s">
        <v>515</v>
      </c>
      <c r="G636" s="4">
        <v>919</v>
      </c>
      <c r="I636" t="s">
        <v>1088</v>
      </c>
      <c r="J636" t="s">
        <v>1498</v>
      </c>
      <c r="K636" t="s">
        <v>96</v>
      </c>
      <c r="L636" t="s">
        <v>97</v>
      </c>
      <c r="M636" t="s">
        <v>98</v>
      </c>
      <c r="N636" t="s">
        <v>99</v>
      </c>
      <c r="O636" t="s">
        <v>100</v>
      </c>
      <c r="P636" t="s">
        <v>679</v>
      </c>
      <c r="Q636" t="s">
        <v>102</v>
      </c>
      <c r="R636">
        <v>0</v>
      </c>
      <c r="S636">
        <v>0</v>
      </c>
      <c r="T636">
        <v>23.75</v>
      </c>
      <c r="U636">
        <v>26.75</v>
      </c>
      <c r="V636">
        <v>80.75</v>
      </c>
      <c r="W636">
        <v>32.5</v>
      </c>
      <c r="X636">
        <v>0</v>
      </c>
      <c r="Y636">
        <v>44</v>
      </c>
      <c r="Z636">
        <v>10</v>
      </c>
      <c r="AA636">
        <v>60</v>
      </c>
      <c r="AB636" t="s">
        <v>103</v>
      </c>
      <c r="AD636" t="s">
        <v>103</v>
      </c>
      <c r="AE636" t="s">
        <v>103</v>
      </c>
      <c r="AF636" t="s">
        <v>104</v>
      </c>
      <c r="AG636" t="s">
        <v>105</v>
      </c>
      <c r="AH636">
        <v>33</v>
      </c>
      <c r="AI636">
        <v>27</v>
      </c>
      <c r="AJ636">
        <v>27</v>
      </c>
      <c r="AK636">
        <v>47</v>
      </c>
      <c r="AL636">
        <v>0</v>
      </c>
      <c r="AM636">
        <v>0</v>
      </c>
      <c r="AN636">
        <v>0</v>
      </c>
      <c r="AO636">
        <v>0</v>
      </c>
      <c r="AP636" t="s">
        <v>516</v>
      </c>
      <c r="AQ636" t="s">
        <v>107</v>
      </c>
      <c r="AR636" t="s">
        <v>108</v>
      </c>
      <c r="AS636" t="s">
        <v>109</v>
      </c>
      <c r="AT636" t="s">
        <v>110</v>
      </c>
      <c r="AU636" t="s">
        <v>104</v>
      </c>
      <c r="AX636" t="s">
        <v>104</v>
      </c>
      <c r="AY636">
        <v>0</v>
      </c>
      <c r="AZ636">
        <v>0.5</v>
      </c>
      <c r="BA636">
        <v>4.75</v>
      </c>
      <c r="BC636">
        <v>0</v>
      </c>
      <c r="BD636">
        <v>177</v>
      </c>
      <c r="BE636" t="s">
        <v>392</v>
      </c>
      <c r="BI636" t="s">
        <v>112</v>
      </c>
      <c r="BJ636" t="s">
        <v>111</v>
      </c>
      <c r="BK636" t="s">
        <v>113</v>
      </c>
      <c r="BL636" t="str">
        <f>"https://www.hvlgroup.com/Products/Specs/"&amp;"H262810-AGB"</f>
        <v>https://www.hvlgroup.com/Products/Specs/H262810-AGB</v>
      </c>
      <c r="BM636" t="s">
        <v>1504</v>
      </c>
      <c r="BN636" t="str">
        <f>"https://www.hvlgroup.com/Product/"&amp;"H262810-AGB"</f>
        <v>https://www.hvlgroup.com/Product/H262810-AGB</v>
      </c>
      <c r="BO636" t="s">
        <v>104</v>
      </c>
      <c r="BP636" t="s">
        <v>104</v>
      </c>
      <c r="BQ636" t="s">
        <v>115</v>
      </c>
      <c r="BR636" t="s">
        <v>116</v>
      </c>
      <c r="BS636" t="s">
        <v>1500</v>
      </c>
      <c r="BT636">
        <v>10.25</v>
      </c>
      <c r="BV636" s="1">
        <v>43101</v>
      </c>
      <c r="BW636">
        <v>80.75</v>
      </c>
      <c r="BX636">
        <v>26.75</v>
      </c>
      <c r="BY636" t="s">
        <v>104</v>
      </c>
      <c r="BZ636">
        <v>0</v>
      </c>
      <c r="CA636">
        <v>0</v>
      </c>
      <c r="CB636">
        <v>0</v>
      </c>
      <c r="CC636">
        <v>0</v>
      </c>
      <c r="CD636">
        <v>1</v>
      </c>
      <c r="CE636">
        <v>19</v>
      </c>
      <c r="CF636" t="s">
        <v>90</v>
      </c>
      <c r="CG636" s="1">
        <v>43709</v>
      </c>
      <c r="CI636" t="s">
        <v>111</v>
      </c>
      <c r="CJ636" t="s">
        <v>118</v>
      </c>
      <c r="CK636" t="s">
        <v>111</v>
      </c>
      <c r="CL636" t="s">
        <v>119</v>
      </c>
      <c r="CM636" t="s">
        <v>111</v>
      </c>
    </row>
    <row r="637" spans="1:91" x14ac:dyDescent="0.25">
      <c r="A637" t="s">
        <v>89</v>
      </c>
      <c r="B637" t="s">
        <v>90</v>
      </c>
      <c r="C637" t="s">
        <v>1508</v>
      </c>
      <c r="D637" t="s">
        <v>1507</v>
      </c>
      <c r="E637" s="4">
        <v>806134848668</v>
      </c>
      <c r="F637" t="s">
        <v>515</v>
      </c>
      <c r="G637" s="4">
        <v>919</v>
      </c>
      <c r="I637" t="s">
        <v>1088</v>
      </c>
      <c r="J637" t="s">
        <v>1498</v>
      </c>
      <c r="K637" t="s">
        <v>96</v>
      </c>
      <c r="L637" t="s">
        <v>97</v>
      </c>
      <c r="M637" t="s">
        <v>98</v>
      </c>
      <c r="N637" t="s">
        <v>124</v>
      </c>
      <c r="O637" t="s">
        <v>100</v>
      </c>
      <c r="P637" t="s">
        <v>679</v>
      </c>
      <c r="Q637" t="s">
        <v>102</v>
      </c>
      <c r="R637">
        <v>0</v>
      </c>
      <c r="S637">
        <v>0</v>
      </c>
      <c r="T637">
        <v>23.75</v>
      </c>
      <c r="U637">
        <v>26.75</v>
      </c>
      <c r="V637">
        <v>80.75</v>
      </c>
      <c r="W637">
        <v>32.5</v>
      </c>
      <c r="X637">
        <v>0</v>
      </c>
      <c r="Y637">
        <v>44</v>
      </c>
      <c r="Z637">
        <v>10</v>
      </c>
      <c r="AA637">
        <v>60</v>
      </c>
      <c r="AB637" t="s">
        <v>103</v>
      </c>
      <c r="AD637" t="s">
        <v>103</v>
      </c>
      <c r="AE637" t="s">
        <v>103</v>
      </c>
      <c r="AF637" t="s">
        <v>104</v>
      </c>
      <c r="AG637" t="s">
        <v>105</v>
      </c>
      <c r="AH637">
        <v>33</v>
      </c>
      <c r="AI637">
        <v>27</v>
      </c>
      <c r="AJ637">
        <v>27</v>
      </c>
      <c r="AK637">
        <v>47</v>
      </c>
      <c r="AL637">
        <v>0</v>
      </c>
      <c r="AM637">
        <v>0</v>
      </c>
      <c r="AN637">
        <v>0</v>
      </c>
      <c r="AO637">
        <v>0</v>
      </c>
      <c r="AP637" t="s">
        <v>516</v>
      </c>
      <c r="AQ637" t="s">
        <v>107</v>
      </c>
      <c r="AR637" t="s">
        <v>108</v>
      </c>
      <c r="AS637" t="s">
        <v>109</v>
      </c>
      <c r="AT637" t="s">
        <v>110</v>
      </c>
      <c r="AU637" t="s">
        <v>104</v>
      </c>
      <c r="AX637" t="s">
        <v>104</v>
      </c>
      <c r="AY637">
        <v>0</v>
      </c>
      <c r="AZ637">
        <v>0.5</v>
      </c>
      <c r="BA637">
        <v>4.75</v>
      </c>
      <c r="BC637">
        <v>0</v>
      </c>
      <c r="BD637">
        <v>177</v>
      </c>
      <c r="BE637" t="s">
        <v>392</v>
      </c>
      <c r="BI637" t="s">
        <v>112</v>
      </c>
      <c r="BJ637" t="s">
        <v>111</v>
      </c>
      <c r="BK637" t="s">
        <v>125</v>
      </c>
      <c r="BL637" t="str">
        <f>"https://www.hvlgroup.com/Products/Specs/"&amp;"H262810-PN"</f>
        <v>https://www.hvlgroup.com/Products/Specs/H262810-PN</v>
      </c>
      <c r="BM637" t="s">
        <v>1504</v>
      </c>
      <c r="BN637" t="str">
        <f>"https://www.hvlgroup.com/Product/"&amp;"H262810-PN"</f>
        <v>https://www.hvlgroup.com/Product/H262810-PN</v>
      </c>
      <c r="BO637" t="s">
        <v>104</v>
      </c>
      <c r="BP637" t="s">
        <v>104</v>
      </c>
      <c r="BQ637" t="s">
        <v>115</v>
      </c>
      <c r="BR637" t="s">
        <v>116</v>
      </c>
      <c r="BS637" t="s">
        <v>1500</v>
      </c>
      <c r="BT637">
        <v>10.25</v>
      </c>
      <c r="BV637" s="1">
        <v>43101</v>
      </c>
      <c r="BW637">
        <v>80.75</v>
      </c>
      <c r="BX637">
        <v>26.75</v>
      </c>
      <c r="BY637" t="s">
        <v>104</v>
      </c>
      <c r="BZ637">
        <v>0</v>
      </c>
      <c r="CA637">
        <v>0</v>
      </c>
      <c r="CB637">
        <v>0</v>
      </c>
      <c r="CC637">
        <v>0</v>
      </c>
      <c r="CD637">
        <v>1</v>
      </c>
      <c r="CE637">
        <v>19</v>
      </c>
      <c r="CF637" t="s">
        <v>90</v>
      </c>
      <c r="CG637" s="1">
        <v>43709</v>
      </c>
      <c r="CI637" t="s">
        <v>111</v>
      </c>
      <c r="CJ637" t="s">
        <v>118</v>
      </c>
      <c r="CK637" t="s">
        <v>111</v>
      </c>
      <c r="CL637" t="s">
        <v>119</v>
      </c>
      <c r="CM637" t="s">
        <v>111</v>
      </c>
    </row>
    <row r="638" spans="1:91" x14ac:dyDescent="0.25">
      <c r="A638" t="s">
        <v>89</v>
      </c>
      <c r="B638" t="s">
        <v>90</v>
      </c>
      <c r="C638" t="s">
        <v>1509</v>
      </c>
      <c r="D638" t="s">
        <v>1510</v>
      </c>
      <c r="E638" s="4">
        <v>806134850050</v>
      </c>
      <c r="F638" t="s">
        <v>93</v>
      </c>
      <c r="G638" s="4">
        <v>92</v>
      </c>
      <c r="H638" s="4">
        <v>184</v>
      </c>
      <c r="I638" t="s">
        <v>94</v>
      </c>
      <c r="J638" t="s">
        <v>1511</v>
      </c>
      <c r="K638" t="s">
        <v>96</v>
      </c>
      <c r="L638" t="s">
        <v>97</v>
      </c>
      <c r="M638" t="s">
        <v>98</v>
      </c>
      <c r="N638" t="s">
        <v>460</v>
      </c>
      <c r="O638" t="s">
        <v>100</v>
      </c>
      <c r="P638" t="s">
        <v>551</v>
      </c>
      <c r="Q638" t="s">
        <v>1207</v>
      </c>
      <c r="R638">
        <v>0</v>
      </c>
      <c r="S638">
        <v>7.5</v>
      </c>
      <c r="T638">
        <v>12</v>
      </c>
      <c r="U638">
        <v>0</v>
      </c>
      <c r="V638">
        <v>0</v>
      </c>
      <c r="W638">
        <v>0</v>
      </c>
      <c r="X638">
        <v>8</v>
      </c>
      <c r="Y638">
        <v>2</v>
      </c>
      <c r="Z638">
        <v>1</v>
      </c>
      <c r="AA638">
        <v>60</v>
      </c>
      <c r="AB638" t="s">
        <v>1208</v>
      </c>
      <c r="AD638" t="s">
        <v>1208</v>
      </c>
      <c r="AE638" t="s">
        <v>1208</v>
      </c>
      <c r="AF638" t="s">
        <v>104</v>
      </c>
      <c r="AG638" t="s">
        <v>105</v>
      </c>
      <c r="AH638">
        <v>15</v>
      </c>
      <c r="AI638">
        <v>11</v>
      </c>
      <c r="AJ638">
        <v>9</v>
      </c>
      <c r="AK638">
        <v>4</v>
      </c>
      <c r="AL638">
        <v>0</v>
      </c>
      <c r="AM638">
        <v>0</v>
      </c>
      <c r="AN638">
        <v>0</v>
      </c>
      <c r="AO638">
        <v>0</v>
      </c>
      <c r="AP638" t="s">
        <v>106</v>
      </c>
      <c r="AQ638" t="s">
        <v>107</v>
      </c>
      <c r="AR638" t="s">
        <v>108</v>
      </c>
      <c r="AS638" t="s">
        <v>109</v>
      </c>
      <c r="AT638" t="s">
        <v>110</v>
      </c>
      <c r="AU638" t="s">
        <v>111</v>
      </c>
      <c r="AV638" t="s">
        <v>112</v>
      </c>
      <c r="AW638" t="s">
        <v>112</v>
      </c>
      <c r="AX638" t="s">
        <v>104</v>
      </c>
      <c r="AY638">
        <v>0</v>
      </c>
      <c r="AZ638">
        <v>0.625</v>
      </c>
      <c r="BA638">
        <v>5.5</v>
      </c>
      <c r="BC638">
        <v>0</v>
      </c>
      <c r="BD638">
        <v>8</v>
      </c>
      <c r="BI638" t="s">
        <v>112</v>
      </c>
      <c r="BJ638" t="s">
        <v>111</v>
      </c>
      <c r="BK638" t="s">
        <v>461</v>
      </c>
      <c r="BL638" t="str">
        <f>"https://www.hvlgroup.com/Products/Specs/"&amp;"H264101-AGB/BK"</f>
        <v>https://www.hvlgroup.com/Products/Specs/H264101-AGB/BK</v>
      </c>
      <c r="BM638" t="s">
        <v>1512</v>
      </c>
      <c r="BN638" t="str">
        <f>"https://www.hvlgroup.com/Product/"&amp;"H264101-AGB/BK"</f>
        <v>https://www.hvlgroup.com/Product/H264101-AGB/BK</v>
      </c>
      <c r="BO638" t="s">
        <v>104</v>
      </c>
      <c r="BP638" t="s">
        <v>104</v>
      </c>
      <c r="BQ638" t="s">
        <v>422</v>
      </c>
      <c r="BR638" t="s">
        <v>116</v>
      </c>
      <c r="BS638" t="s">
        <v>454</v>
      </c>
      <c r="BT638">
        <v>6.5</v>
      </c>
      <c r="BV638" s="1">
        <v>43101</v>
      </c>
      <c r="BW638">
        <v>0</v>
      </c>
      <c r="BX638">
        <v>0</v>
      </c>
      <c r="BY638" t="s">
        <v>104</v>
      </c>
      <c r="BZ638">
        <v>0</v>
      </c>
      <c r="CA638">
        <v>0</v>
      </c>
      <c r="CB638">
        <v>0</v>
      </c>
      <c r="CC638">
        <v>0</v>
      </c>
      <c r="CD638">
        <v>1</v>
      </c>
      <c r="CE638">
        <v>116</v>
      </c>
      <c r="CF638" t="s">
        <v>90</v>
      </c>
      <c r="CI638" t="s">
        <v>111</v>
      </c>
      <c r="CJ638" t="s">
        <v>118</v>
      </c>
      <c r="CK638" t="s">
        <v>111</v>
      </c>
      <c r="CL638" t="s">
        <v>119</v>
      </c>
      <c r="CM638" t="s">
        <v>104</v>
      </c>
    </row>
    <row r="639" spans="1:91" x14ac:dyDescent="0.25">
      <c r="A639" t="s">
        <v>89</v>
      </c>
      <c r="B639" t="s">
        <v>90</v>
      </c>
      <c r="C639" t="s">
        <v>1513</v>
      </c>
      <c r="D639" t="s">
        <v>1510</v>
      </c>
      <c r="E639" s="4">
        <v>806134850067</v>
      </c>
      <c r="F639" t="s">
        <v>93</v>
      </c>
      <c r="G639" s="4">
        <v>92</v>
      </c>
      <c r="H639" s="4">
        <v>184</v>
      </c>
      <c r="I639" t="s">
        <v>94</v>
      </c>
      <c r="J639" t="s">
        <v>1511</v>
      </c>
      <c r="K639" t="s">
        <v>96</v>
      </c>
      <c r="L639" t="s">
        <v>97</v>
      </c>
      <c r="M639" t="s">
        <v>98</v>
      </c>
      <c r="N639" t="s">
        <v>695</v>
      </c>
      <c r="O639" t="s">
        <v>100</v>
      </c>
      <c r="P639" t="s">
        <v>551</v>
      </c>
      <c r="Q639" t="s">
        <v>1207</v>
      </c>
      <c r="R639">
        <v>0</v>
      </c>
      <c r="S639">
        <v>7.5</v>
      </c>
      <c r="T639">
        <v>12</v>
      </c>
      <c r="U639">
        <v>0</v>
      </c>
      <c r="V639">
        <v>0</v>
      </c>
      <c r="W639">
        <v>0</v>
      </c>
      <c r="X639">
        <v>8</v>
      </c>
      <c r="Y639">
        <v>2</v>
      </c>
      <c r="Z639">
        <v>1</v>
      </c>
      <c r="AA639">
        <v>60</v>
      </c>
      <c r="AB639" t="s">
        <v>1208</v>
      </c>
      <c r="AD639" t="s">
        <v>1208</v>
      </c>
      <c r="AE639" t="s">
        <v>1208</v>
      </c>
      <c r="AF639" t="s">
        <v>104</v>
      </c>
      <c r="AG639" t="s">
        <v>105</v>
      </c>
      <c r="AH639">
        <v>15</v>
      </c>
      <c r="AI639">
        <v>11</v>
      </c>
      <c r="AJ639">
        <v>9</v>
      </c>
      <c r="AK639">
        <v>4</v>
      </c>
      <c r="AL639">
        <v>0</v>
      </c>
      <c r="AM639">
        <v>0</v>
      </c>
      <c r="AN639">
        <v>0</v>
      </c>
      <c r="AO639">
        <v>0</v>
      </c>
      <c r="AP639" t="s">
        <v>106</v>
      </c>
      <c r="AQ639" t="s">
        <v>107</v>
      </c>
      <c r="AR639" t="s">
        <v>108</v>
      </c>
      <c r="AS639" t="s">
        <v>109</v>
      </c>
      <c r="AT639" t="s">
        <v>110</v>
      </c>
      <c r="AU639" t="s">
        <v>111</v>
      </c>
      <c r="AV639" t="s">
        <v>112</v>
      </c>
      <c r="AW639" t="s">
        <v>112</v>
      </c>
      <c r="AX639" t="s">
        <v>104</v>
      </c>
      <c r="AY639">
        <v>0</v>
      </c>
      <c r="AZ639">
        <v>0.625</v>
      </c>
      <c r="BA639">
        <v>5.5</v>
      </c>
      <c r="BC639">
        <v>0</v>
      </c>
      <c r="BD639">
        <v>8</v>
      </c>
      <c r="BI639" t="s">
        <v>112</v>
      </c>
      <c r="BJ639" t="s">
        <v>111</v>
      </c>
      <c r="BK639" t="s">
        <v>696</v>
      </c>
      <c r="BL639" t="str">
        <f>"https://www.hvlgroup.com/Products/Specs/"&amp;"H264101-AGB/WH"</f>
        <v>https://www.hvlgroup.com/Products/Specs/H264101-AGB/WH</v>
      </c>
      <c r="BM639" t="s">
        <v>1512</v>
      </c>
      <c r="BN639" t="str">
        <f>"https://www.hvlgroup.com/Product/"&amp;"H264101-AGB/WH"</f>
        <v>https://www.hvlgroup.com/Product/H264101-AGB/WH</v>
      </c>
      <c r="BO639" t="s">
        <v>104</v>
      </c>
      <c r="BP639" t="s">
        <v>104</v>
      </c>
      <c r="BQ639" t="s">
        <v>422</v>
      </c>
      <c r="BR639" t="s">
        <v>116</v>
      </c>
      <c r="BS639" t="s">
        <v>454</v>
      </c>
      <c r="BT639">
        <v>6.5</v>
      </c>
      <c r="BV639" s="1">
        <v>43101</v>
      </c>
      <c r="BW639">
        <v>0</v>
      </c>
      <c r="BX639">
        <v>0</v>
      </c>
      <c r="BY639" t="s">
        <v>104</v>
      </c>
      <c r="BZ639">
        <v>0</v>
      </c>
      <c r="CA639">
        <v>0</v>
      </c>
      <c r="CB639">
        <v>0</v>
      </c>
      <c r="CC639">
        <v>0</v>
      </c>
      <c r="CD639">
        <v>1</v>
      </c>
      <c r="CE639">
        <v>116</v>
      </c>
      <c r="CF639" t="s">
        <v>90</v>
      </c>
      <c r="CI639" t="s">
        <v>111</v>
      </c>
      <c r="CJ639" t="s">
        <v>118</v>
      </c>
      <c r="CK639" t="s">
        <v>111</v>
      </c>
      <c r="CL639" t="s">
        <v>119</v>
      </c>
      <c r="CM639" t="s">
        <v>104</v>
      </c>
    </row>
    <row r="640" spans="1:91" x14ac:dyDescent="0.25">
      <c r="A640" t="s">
        <v>89</v>
      </c>
      <c r="B640" t="s">
        <v>90</v>
      </c>
      <c r="C640" t="s">
        <v>1514</v>
      </c>
      <c r="D640" t="s">
        <v>1510</v>
      </c>
      <c r="E640" s="4">
        <v>806134850074</v>
      </c>
      <c r="F640" t="s">
        <v>93</v>
      </c>
      <c r="G640" s="4">
        <v>92</v>
      </c>
      <c r="H640" s="4">
        <v>184</v>
      </c>
      <c r="I640" t="s">
        <v>94</v>
      </c>
      <c r="J640" t="s">
        <v>1511</v>
      </c>
      <c r="K640" t="s">
        <v>96</v>
      </c>
      <c r="L640" t="s">
        <v>97</v>
      </c>
      <c r="M640" t="s">
        <v>98</v>
      </c>
      <c r="N640" t="s">
        <v>465</v>
      </c>
      <c r="O640" t="s">
        <v>100</v>
      </c>
      <c r="P640" t="s">
        <v>551</v>
      </c>
      <c r="Q640" t="s">
        <v>1207</v>
      </c>
      <c r="R640">
        <v>0</v>
      </c>
      <c r="S640">
        <v>7.5</v>
      </c>
      <c r="T640">
        <v>12</v>
      </c>
      <c r="U640">
        <v>0</v>
      </c>
      <c r="V640">
        <v>0</v>
      </c>
      <c r="W640">
        <v>0</v>
      </c>
      <c r="X640">
        <v>8</v>
      </c>
      <c r="Y640">
        <v>2</v>
      </c>
      <c r="Z640">
        <v>1</v>
      </c>
      <c r="AA640">
        <v>60</v>
      </c>
      <c r="AB640" t="s">
        <v>1208</v>
      </c>
      <c r="AD640" t="s">
        <v>1208</v>
      </c>
      <c r="AE640" t="s">
        <v>1208</v>
      </c>
      <c r="AF640" t="s">
        <v>104</v>
      </c>
      <c r="AG640" t="s">
        <v>105</v>
      </c>
      <c r="AH640">
        <v>15</v>
      </c>
      <c r="AI640">
        <v>11</v>
      </c>
      <c r="AJ640">
        <v>9</v>
      </c>
      <c r="AK640">
        <v>4</v>
      </c>
      <c r="AL640">
        <v>0</v>
      </c>
      <c r="AM640">
        <v>0</v>
      </c>
      <c r="AN640">
        <v>0</v>
      </c>
      <c r="AO640">
        <v>0</v>
      </c>
      <c r="AP640" t="s">
        <v>106</v>
      </c>
      <c r="AQ640" t="s">
        <v>107</v>
      </c>
      <c r="AR640" t="s">
        <v>108</v>
      </c>
      <c r="AS640" t="s">
        <v>109</v>
      </c>
      <c r="AT640" t="s">
        <v>110</v>
      </c>
      <c r="AU640" t="s">
        <v>111</v>
      </c>
      <c r="AV640" t="s">
        <v>112</v>
      </c>
      <c r="AW640" t="s">
        <v>112</v>
      </c>
      <c r="AX640" t="s">
        <v>104</v>
      </c>
      <c r="AY640">
        <v>0</v>
      </c>
      <c r="AZ640">
        <v>0.625</v>
      </c>
      <c r="BA640">
        <v>5.5</v>
      </c>
      <c r="BC640">
        <v>0</v>
      </c>
      <c r="BD640">
        <v>8</v>
      </c>
      <c r="BI640" t="s">
        <v>112</v>
      </c>
      <c r="BJ640" t="s">
        <v>111</v>
      </c>
      <c r="BK640" t="s">
        <v>466</v>
      </c>
      <c r="BL640" t="str">
        <f>"https://www.hvlgroup.com/Products/Specs/"&amp;"H264101-PN/BK"</f>
        <v>https://www.hvlgroup.com/Products/Specs/H264101-PN/BK</v>
      </c>
      <c r="BM640" t="s">
        <v>1512</v>
      </c>
      <c r="BN640" t="str">
        <f>"https://www.hvlgroup.com/Product/"&amp;"H264101-PN/BK"</f>
        <v>https://www.hvlgroup.com/Product/H264101-PN/BK</v>
      </c>
      <c r="BO640" t="s">
        <v>104</v>
      </c>
      <c r="BP640" t="s">
        <v>104</v>
      </c>
      <c r="BQ640" t="s">
        <v>422</v>
      </c>
      <c r="BR640" t="s">
        <v>116</v>
      </c>
      <c r="BS640" t="s">
        <v>454</v>
      </c>
      <c r="BT640">
        <v>6.5</v>
      </c>
      <c r="BV640" s="1">
        <v>43101</v>
      </c>
      <c r="BW640">
        <v>0</v>
      </c>
      <c r="BX640">
        <v>0</v>
      </c>
      <c r="BY640" t="s">
        <v>104</v>
      </c>
      <c r="BZ640">
        <v>0</v>
      </c>
      <c r="CA640">
        <v>0</v>
      </c>
      <c r="CB640">
        <v>0</v>
      </c>
      <c r="CC640">
        <v>0</v>
      </c>
      <c r="CD640">
        <v>1</v>
      </c>
      <c r="CE640">
        <v>116</v>
      </c>
      <c r="CF640" t="s">
        <v>90</v>
      </c>
      <c r="CI640" t="s">
        <v>111</v>
      </c>
      <c r="CJ640" t="s">
        <v>118</v>
      </c>
      <c r="CK640" t="s">
        <v>111</v>
      </c>
      <c r="CL640" t="s">
        <v>119</v>
      </c>
      <c r="CM640" t="s">
        <v>104</v>
      </c>
    </row>
    <row r="641" spans="1:91" x14ac:dyDescent="0.25">
      <c r="A641" t="s">
        <v>89</v>
      </c>
      <c r="B641" t="s">
        <v>90</v>
      </c>
      <c r="C641" t="s">
        <v>1515</v>
      </c>
      <c r="D641" t="s">
        <v>1510</v>
      </c>
      <c r="E641" s="4">
        <v>806134850081</v>
      </c>
      <c r="F641" t="s">
        <v>93</v>
      </c>
      <c r="G641" s="4">
        <v>92</v>
      </c>
      <c r="H641" s="4">
        <v>184</v>
      </c>
      <c r="I641" t="s">
        <v>94</v>
      </c>
      <c r="J641" t="s">
        <v>1511</v>
      </c>
      <c r="K641" t="s">
        <v>96</v>
      </c>
      <c r="L641" t="s">
        <v>97</v>
      </c>
      <c r="M641" t="s">
        <v>98</v>
      </c>
      <c r="N641" t="s">
        <v>699</v>
      </c>
      <c r="O641" t="s">
        <v>100</v>
      </c>
      <c r="P641" t="s">
        <v>551</v>
      </c>
      <c r="Q641" t="s">
        <v>1207</v>
      </c>
      <c r="R641">
        <v>0</v>
      </c>
      <c r="S641">
        <v>7.5</v>
      </c>
      <c r="T641">
        <v>12</v>
      </c>
      <c r="U641">
        <v>0</v>
      </c>
      <c r="V641">
        <v>0</v>
      </c>
      <c r="W641">
        <v>0</v>
      </c>
      <c r="X641">
        <v>8</v>
      </c>
      <c r="Y641">
        <v>2</v>
      </c>
      <c r="Z641">
        <v>1</v>
      </c>
      <c r="AA641">
        <v>60</v>
      </c>
      <c r="AB641" t="s">
        <v>1208</v>
      </c>
      <c r="AD641" t="s">
        <v>1208</v>
      </c>
      <c r="AE641" t="s">
        <v>1208</v>
      </c>
      <c r="AF641" t="s">
        <v>104</v>
      </c>
      <c r="AG641" t="s">
        <v>105</v>
      </c>
      <c r="AH641">
        <v>15</v>
      </c>
      <c r="AI641">
        <v>11</v>
      </c>
      <c r="AJ641">
        <v>9</v>
      </c>
      <c r="AK641">
        <v>4</v>
      </c>
      <c r="AL641">
        <v>0</v>
      </c>
      <c r="AM641">
        <v>0</v>
      </c>
      <c r="AN641">
        <v>0</v>
      </c>
      <c r="AO641">
        <v>0</v>
      </c>
      <c r="AP641" t="s">
        <v>106</v>
      </c>
      <c r="AQ641" t="s">
        <v>107</v>
      </c>
      <c r="AR641" t="s">
        <v>108</v>
      </c>
      <c r="AS641" t="s">
        <v>109</v>
      </c>
      <c r="AT641" t="s">
        <v>110</v>
      </c>
      <c r="AU641" t="s">
        <v>111</v>
      </c>
      <c r="AV641" t="s">
        <v>112</v>
      </c>
      <c r="AW641" t="s">
        <v>112</v>
      </c>
      <c r="AX641" t="s">
        <v>104</v>
      </c>
      <c r="AY641">
        <v>0</v>
      </c>
      <c r="AZ641">
        <v>0.625</v>
      </c>
      <c r="BA641">
        <v>5.5</v>
      </c>
      <c r="BC641">
        <v>0</v>
      </c>
      <c r="BD641">
        <v>8</v>
      </c>
      <c r="BI641" t="s">
        <v>112</v>
      </c>
      <c r="BJ641" t="s">
        <v>111</v>
      </c>
      <c r="BK641" t="s">
        <v>700</v>
      </c>
      <c r="BL641" t="str">
        <f>"https://www.hvlgroup.com/Products/Specs/"&amp;"H264101-PN/WH"</f>
        <v>https://www.hvlgroup.com/Products/Specs/H264101-PN/WH</v>
      </c>
      <c r="BM641" t="s">
        <v>1512</v>
      </c>
      <c r="BN641" t="str">
        <f>"https://www.hvlgroup.com/Product/"&amp;"H264101-PN/WH"</f>
        <v>https://www.hvlgroup.com/Product/H264101-PN/WH</v>
      </c>
      <c r="BO641" t="s">
        <v>104</v>
      </c>
      <c r="BP641" t="s">
        <v>104</v>
      </c>
      <c r="BQ641" t="s">
        <v>422</v>
      </c>
      <c r="BR641" t="s">
        <v>116</v>
      </c>
      <c r="BS641" t="s">
        <v>454</v>
      </c>
      <c r="BT641">
        <v>6.5</v>
      </c>
      <c r="BV641" s="1">
        <v>43101</v>
      </c>
      <c r="BW641">
        <v>0</v>
      </c>
      <c r="BX641">
        <v>0</v>
      </c>
      <c r="BY641" t="s">
        <v>104</v>
      </c>
      <c r="BZ641">
        <v>0</v>
      </c>
      <c r="CA641">
        <v>0</v>
      </c>
      <c r="CB641">
        <v>0</v>
      </c>
      <c r="CC641">
        <v>0</v>
      </c>
      <c r="CD641">
        <v>1</v>
      </c>
      <c r="CE641">
        <v>116</v>
      </c>
      <c r="CF641" t="s">
        <v>90</v>
      </c>
      <c r="CI641" t="s">
        <v>111</v>
      </c>
      <c r="CJ641" t="s">
        <v>118</v>
      </c>
      <c r="CK641" t="s">
        <v>111</v>
      </c>
      <c r="CL641" t="s">
        <v>119</v>
      </c>
      <c r="CM641" t="s">
        <v>104</v>
      </c>
    </row>
    <row r="642" spans="1:91" x14ac:dyDescent="0.25">
      <c r="A642" t="s">
        <v>89</v>
      </c>
      <c r="B642" t="s">
        <v>90</v>
      </c>
      <c r="C642" t="s">
        <v>1516</v>
      </c>
      <c r="D642" t="s">
        <v>1517</v>
      </c>
      <c r="E642" s="4">
        <v>806134850036</v>
      </c>
      <c r="F642" t="s">
        <v>187</v>
      </c>
      <c r="G642" s="4">
        <v>457</v>
      </c>
      <c r="I642" t="s">
        <v>135</v>
      </c>
      <c r="J642" t="s">
        <v>1518</v>
      </c>
      <c r="K642" t="s">
        <v>96</v>
      </c>
      <c r="L642" t="s">
        <v>97</v>
      </c>
      <c r="M642" t="s">
        <v>98</v>
      </c>
      <c r="N642" t="s">
        <v>99</v>
      </c>
      <c r="O642" t="s">
        <v>100</v>
      </c>
      <c r="P642" t="s">
        <v>1519</v>
      </c>
      <c r="Q642" t="s">
        <v>102</v>
      </c>
      <c r="R642">
        <v>0</v>
      </c>
      <c r="S642">
        <v>0</v>
      </c>
      <c r="T642">
        <v>24.5</v>
      </c>
      <c r="U642">
        <v>28</v>
      </c>
      <c r="V642">
        <v>82</v>
      </c>
      <c r="W642">
        <v>15.5</v>
      </c>
      <c r="X642">
        <v>0</v>
      </c>
      <c r="Y642">
        <v>21</v>
      </c>
      <c r="Z642">
        <v>1</v>
      </c>
      <c r="AA642">
        <v>60</v>
      </c>
      <c r="AB642" t="s">
        <v>103</v>
      </c>
      <c r="AD642" t="s">
        <v>103</v>
      </c>
      <c r="AE642" t="s">
        <v>103</v>
      </c>
      <c r="AF642" t="s">
        <v>104</v>
      </c>
      <c r="AG642" t="s">
        <v>105</v>
      </c>
      <c r="AH642">
        <v>28</v>
      </c>
      <c r="AI642">
        <v>21</v>
      </c>
      <c r="AJ642">
        <v>21</v>
      </c>
      <c r="AK642">
        <v>24</v>
      </c>
      <c r="AL642">
        <v>0</v>
      </c>
      <c r="AM642">
        <v>0</v>
      </c>
      <c r="AN642">
        <v>0</v>
      </c>
      <c r="AO642">
        <v>0</v>
      </c>
      <c r="AP642" t="s">
        <v>106</v>
      </c>
      <c r="AQ642" t="s">
        <v>107</v>
      </c>
      <c r="AR642" t="s">
        <v>108</v>
      </c>
      <c r="AS642" t="s">
        <v>109</v>
      </c>
      <c r="AT642" t="s">
        <v>110</v>
      </c>
      <c r="AU642" t="s">
        <v>104</v>
      </c>
      <c r="AX642" t="s">
        <v>104</v>
      </c>
      <c r="AY642">
        <v>0</v>
      </c>
      <c r="AZ642">
        <v>0.5</v>
      </c>
      <c r="BA642">
        <v>4.75</v>
      </c>
      <c r="BC642">
        <v>0</v>
      </c>
      <c r="BD642">
        <v>181.5</v>
      </c>
      <c r="BE642" t="s">
        <v>392</v>
      </c>
      <c r="BI642" t="s">
        <v>112</v>
      </c>
      <c r="BJ642" t="s">
        <v>111</v>
      </c>
      <c r="BK642" t="s">
        <v>113</v>
      </c>
      <c r="BL642" t="str">
        <f>"https://www.hvlgroup.com/Products/Specs/"&amp;"H266701L-AGB"</f>
        <v>https://www.hvlgroup.com/Products/Specs/H266701L-AGB</v>
      </c>
      <c r="BM642" t="s">
        <v>1520</v>
      </c>
      <c r="BN642" t="str">
        <f>"https://www.hvlgroup.com/Product/"&amp;"H266701L-AGB"</f>
        <v>https://www.hvlgroup.com/Product/H266701L-AGB</v>
      </c>
      <c r="BO642" t="s">
        <v>104</v>
      </c>
      <c r="BP642" t="s">
        <v>104</v>
      </c>
      <c r="BQ642" t="s">
        <v>1521</v>
      </c>
      <c r="BR642" t="s">
        <v>116</v>
      </c>
      <c r="BS642" t="s">
        <v>1522</v>
      </c>
      <c r="BT642">
        <v>9</v>
      </c>
      <c r="BV642" s="1">
        <v>43101</v>
      </c>
      <c r="BW642">
        <v>82</v>
      </c>
      <c r="BX642">
        <v>28</v>
      </c>
      <c r="BY642" t="s">
        <v>104</v>
      </c>
      <c r="BZ642">
        <v>0</v>
      </c>
      <c r="CA642">
        <v>0</v>
      </c>
      <c r="CB642">
        <v>0</v>
      </c>
      <c r="CC642">
        <v>0</v>
      </c>
      <c r="CD642">
        <v>1</v>
      </c>
      <c r="CE642">
        <v>33</v>
      </c>
      <c r="CF642" t="s">
        <v>90</v>
      </c>
      <c r="CG642" s="1">
        <v>43709</v>
      </c>
      <c r="CI642" t="s">
        <v>111</v>
      </c>
      <c r="CJ642" t="s">
        <v>118</v>
      </c>
      <c r="CK642" t="s">
        <v>111</v>
      </c>
      <c r="CL642" t="s">
        <v>119</v>
      </c>
      <c r="CM642" t="s">
        <v>104</v>
      </c>
    </row>
    <row r="643" spans="1:91" x14ac:dyDescent="0.25">
      <c r="A643" t="s">
        <v>89</v>
      </c>
      <c r="B643" t="s">
        <v>90</v>
      </c>
      <c r="C643" t="s">
        <v>1523</v>
      </c>
      <c r="D643" t="s">
        <v>1517</v>
      </c>
      <c r="E643" s="4">
        <v>806134850043</v>
      </c>
      <c r="F643" t="s">
        <v>187</v>
      </c>
      <c r="G643" s="4">
        <v>457</v>
      </c>
      <c r="I643" t="s">
        <v>135</v>
      </c>
      <c r="J643" t="s">
        <v>1518</v>
      </c>
      <c r="K643" t="s">
        <v>96</v>
      </c>
      <c r="L643" t="s">
        <v>97</v>
      </c>
      <c r="M643" t="s">
        <v>98</v>
      </c>
      <c r="N643" t="s">
        <v>124</v>
      </c>
      <c r="O643" t="s">
        <v>100</v>
      </c>
      <c r="P643" t="s">
        <v>1519</v>
      </c>
      <c r="Q643" t="s">
        <v>102</v>
      </c>
      <c r="R643">
        <v>0</v>
      </c>
      <c r="S643">
        <v>0</v>
      </c>
      <c r="T643">
        <v>24.5</v>
      </c>
      <c r="U643">
        <v>28</v>
      </c>
      <c r="V643">
        <v>82</v>
      </c>
      <c r="W643">
        <v>15.5</v>
      </c>
      <c r="X643">
        <v>0</v>
      </c>
      <c r="Y643">
        <v>21</v>
      </c>
      <c r="Z643">
        <v>1</v>
      </c>
      <c r="AA643">
        <v>60</v>
      </c>
      <c r="AB643" t="s">
        <v>103</v>
      </c>
      <c r="AD643" t="s">
        <v>103</v>
      </c>
      <c r="AE643" t="s">
        <v>103</v>
      </c>
      <c r="AF643" t="s">
        <v>104</v>
      </c>
      <c r="AG643" t="s">
        <v>105</v>
      </c>
      <c r="AH643">
        <v>28</v>
      </c>
      <c r="AI643">
        <v>21</v>
      </c>
      <c r="AJ643">
        <v>21</v>
      </c>
      <c r="AK643">
        <v>24</v>
      </c>
      <c r="AL643">
        <v>0</v>
      </c>
      <c r="AM643">
        <v>0</v>
      </c>
      <c r="AN643">
        <v>0</v>
      </c>
      <c r="AO643">
        <v>0</v>
      </c>
      <c r="AP643" t="s">
        <v>106</v>
      </c>
      <c r="AQ643" t="s">
        <v>107</v>
      </c>
      <c r="AR643" t="s">
        <v>108</v>
      </c>
      <c r="AS643" t="s">
        <v>109</v>
      </c>
      <c r="AT643" t="s">
        <v>110</v>
      </c>
      <c r="AU643" t="s">
        <v>104</v>
      </c>
      <c r="AX643" t="s">
        <v>104</v>
      </c>
      <c r="AY643">
        <v>0</v>
      </c>
      <c r="AZ643">
        <v>0.5</v>
      </c>
      <c r="BA643">
        <v>6</v>
      </c>
      <c r="BC643">
        <v>0</v>
      </c>
      <c r="BD643">
        <v>181.5</v>
      </c>
      <c r="BE643" t="s">
        <v>392</v>
      </c>
      <c r="BI643" t="s">
        <v>112</v>
      </c>
      <c r="BJ643" t="s">
        <v>111</v>
      </c>
      <c r="BK643" t="s">
        <v>125</v>
      </c>
      <c r="BL643" t="str">
        <f>"https://www.hvlgroup.com/Products/Specs/"&amp;"H266701L-PN"</f>
        <v>https://www.hvlgroup.com/Products/Specs/H266701L-PN</v>
      </c>
      <c r="BM643" t="s">
        <v>1520</v>
      </c>
      <c r="BN643" t="str">
        <f>"https://www.hvlgroup.com/Product/"&amp;"H266701L-PN"</f>
        <v>https://www.hvlgroup.com/Product/H266701L-PN</v>
      </c>
      <c r="BO643" t="s">
        <v>104</v>
      </c>
      <c r="BP643" t="s">
        <v>104</v>
      </c>
      <c r="BQ643" t="s">
        <v>1521</v>
      </c>
      <c r="BR643" t="s">
        <v>116</v>
      </c>
      <c r="BS643" t="s">
        <v>1522</v>
      </c>
      <c r="BT643">
        <v>9</v>
      </c>
      <c r="BV643" s="1">
        <v>43101</v>
      </c>
      <c r="BW643">
        <v>82</v>
      </c>
      <c r="BX643">
        <v>28</v>
      </c>
      <c r="BY643" t="s">
        <v>104</v>
      </c>
      <c r="BZ643">
        <v>0</v>
      </c>
      <c r="CA643">
        <v>0</v>
      </c>
      <c r="CB643">
        <v>0</v>
      </c>
      <c r="CC643">
        <v>0</v>
      </c>
      <c r="CD643">
        <v>1</v>
      </c>
      <c r="CE643">
        <v>33</v>
      </c>
      <c r="CF643" t="s">
        <v>90</v>
      </c>
      <c r="CG643" s="1">
        <v>43709</v>
      </c>
      <c r="CI643" t="s">
        <v>111</v>
      </c>
      <c r="CJ643" t="s">
        <v>118</v>
      </c>
      <c r="CK643" t="s">
        <v>111</v>
      </c>
      <c r="CL643" t="s">
        <v>119</v>
      </c>
      <c r="CM643" t="s">
        <v>104</v>
      </c>
    </row>
    <row r="644" spans="1:91" x14ac:dyDescent="0.25">
      <c r="A644" t="s">
        <v>89</v>
      </c>
      <c r="B644" t="s">
        <v>90</v>
      </c>
      <c r="C644" t="s">
        <v>1524</v>
      </c>
      <c r="D644" t="s">
        <v>1525</v>
      </c>
      <c r="E644" s="4">
        <v>806134850012</v>
      </c>
      <c r="F644" t="s">
        <v>192</v>
      </c>
      <c r="G644" s="4">
        <v>318</v>
      </c>
      <c r="I644" t="s">
        <v>135</v>
      </c>
      <c r="J644" t="s">
        <v>1518</v>
      </c>
      <c r="K644" t="s">
        <v>96</v>
      </c>
      <c r="L644" t="s">
        <v>97</v>
      </c>
      <c r="M644" t="s">
        <v>98</v>
      </c>
      <c r="N644" t="s">
        <v>99</v>
      </c>
      <c r="O644" t="s">
        <v>100</v>
      </c>
      <c r="P644" t="s">
        <v>1519</v>
      </c>
      <c r="Q644" t="s">
        <v>102</v>
      </c>
      <c r="R644">
        <v>0</v>
      </c>
      <c r="S644">
        <v>0</v>
      </c>
      <c r="T644">
        <v>18.25</v>
      </c>
      <c r="U644">
        <v>21.75</v>
      </c>
      <c r="V644">
        <v>75.75</v>
      </c>
      <c r="W644">
        <v>12</v>
      </c>
      <c r="X644">
        <v>0</v>
      </c>
      <c r="Y644">
        <v>13</v>
      </c>
      <c r="Z644">
        <v>1</v>
      </c>
      <c r="AA644">
        <v>60</v>
      </c>
      <c r="AB644" t="s">
        <v>103</v>
      </c>
      <c r="AD644" t="s">
        <v>103</v>
      </c>
      <c r="AE644" t="s">
        <v>103</v>
      </c>
      <c r="AF644" t="s">
        <v>104</v>
      </c>
      <c r="AG644" t="s">
        <v>105</v>
      </c>
      <c r="AH644">
        <v>22</v>
      </c>
      <c r="AI644">
        <v>16</v>
      </c>
      <c r="AJ644">
        <v>16</v>
      </c>
      <c r="AK644">
        <v>13</v>
      </c>
      <c r="AL644">
        <v>0</v>
      </c>
      <c r="AM644">
        <v>0</v>
      </c>
      <c r="AN644">
        <v>0</v>
      </c>
      <c r="AO644">
        <v>0</v>
      </c>
      <c r="AP644" t="s">
        <v>106</v>
      </c>
      <c r="AQ644" t="s">
        <v>107</v>
      </c>
      <c r="AR644" t="s">
        <v>108</v>
      </c>
      <c r="AS644" t="s">
        <v>109</v>
      </c>
      <c r="AT644" t="s">
        <v>110</v>
      </c>
      <c r="AU644" t="s">
        <v>104</v>
      </c>
      <c r="AX644" t="s">
        <v>104</v>
      </c>
      <c r="AY644">
        <v>0</v>
      </c>
      <c r="AZ644">
        <v>0.5</v>
      </c>
      <c r="BA644">
        <v>4.75</v>
      </c>
      <c r="BC644">
        <v>0</v>
      </c>
      <c r="BD644">
        <v>177</v>
      </c>
      <c r="BE644" t="s">
        <v>392</v>
      </c>
      <c r="BI644" t="s">
        <v>112</v>
      </c>
      <c r="BJ644" t="s">
        <v>111</v>
      </c>
      <c r="BK644" t="s">
        <v>113</v>
      </c>
      <c r="BL644" t="str">
        <f>"https://www.hvlgroup.com/Products/Specs/"&amp;"H266701S-AGB"</f>
        <v>https://www.hvlgroup.com/Products/Specs/H266701S-AGB</v>
      </c>
      <c r="BM644" t="s">
        <v>1520</v>
      </c>
      <c r="BN644" t="str">
        <f>"https://www.hvlgroup.com/Product/"&amp;"H266701S-AGB"</f>
        <v>https://www.hvlgroup.com/Product/H266701S-AGB</v>
      </c>
      <c r="BO644" t="s">
        <v>104</v>
      </c>
      <c r="BP644" t="s">
        <v>104</v>
      </c>
      <c r="BQ644" t="s">
        <v>1521</v>
      </c>
      <c r="BR644" t="s">
        <v>116</v>
      </c>
      <c r="BS644" t="s">
        <v>1526</v>
      </c>
      <c r="BT644">
        <v>6.25</v>
      </c>
      <c r="BV644" s="1">
        <v>43101</v>
      </c>
      <c r="BW644">
        <v>75.75</v>
      </c>
      <c r="BX644">
        <v>21.75</v>
      </c>
      <c r="BY644" t="s">
        <v>104</v>
      </c>
      <c r="BZ644">
        <v>0</v>
      </c>
      <c r="CA644">
        <v>0</v>
      </c>
      <c r="CB644">
        <v>0</v>
      </c>
      <c r="CC644">
        <v>0</v>
      </c>
      <c r="CD644">
        <v>1</v>
      </c>
      <c r="CE644">
        <v>33</v>
      </c>
      <c r="CF644" t="s">
        <v>90</v>
      </c>
      <c r="CG644" s="1">
        <v>43709</v>
      </c>
      <c r="CI644" t="s">
        <v>111</v>
      </c>
      <c r="CJ644" t="s">
        <v>118</v>
      </c>
      <c r="CK644" t="s">
        <v>111</v>
      </c>
      <c r="CL644" t="s">
        <v>119</v>
      </c>
      <c r="CM644" t="s">
        <v>104</v>
      </c>
    </row>
    <row r="645" spans="1:91" x14ac:dyDescent="0.25">
      <c r="A645" t="s">
        <v>89</v>
      </c>
      <c r="B645" t="s">
        <v>90</v>
      </c>
      <c r="C645" t="s">
        <v>1527</v>
      </c>
      <c r="D645" t="s">
        <v>1525</v>
      </c>
      <c r="E645" s="4">
        <v>806134850029</v>
      </c>
      <c r="F645" t="s">
        <v>192</v>
      </c>
      <c r="G645" s="4">
        <v>318</v>
      </c>
      <c r="I645" t="s">
        <v>135</v>
      </c>
      <c r="J645" t="s">
        <v>1518</v>
      </c>
      <c r="K645" t="s">
        <v>96</v>
      </c>
      <c r="L645" t="s">
        <v>97</v>
      </c>
      <c r="M645" t="s">
        <v>98</v>
      </c>
      <c r="N645" t="s">
        <v>124</v>
      </c>
      <c r="O645" t="s">
        <v>100</v>
      </c>
      <c r="P645" t="s">
        <v>1519</v>
      </c>
      <c r="Q645" t="s">
        <v>102</v>
      </c>
      <c r="R645">
        <v>0</v>
      </c>
      <c r="S645">
        <v>0</v>
      </c>
      <c r="T645">
        <v>18.25</v>
      </c>
      <c r="U645">
        <v>21.75</v>
      </c>
      <c r="V645">
        <v>75.75</v>
      </c>
      <c r="W645">
        <v>12</v>
      </c>
      <c r="X645">
        <v>0</v>
      </c>
      <c r="Y645">
        <v>13</v>
      </c>
      <c r="Z645">
        <v>1</v>
      </c>
      <c r="AA645">
        <v>60</v>
      </c>
      <c r="AB645" t="s">
        <v>103</v>
      </c>
      <c r="AD645" t="s">
        <v>103</v>
      </c>
      <c r="AE645" t="s">
        <v>103</v>
      </c>
      <c r="AF645" t="s">
        <v>104</v>
      </c>
      <c r="AG645" t="s">
        <v>105</v>
      </c>
      <c r="AH645">
        <v>22</v>
      </c>
      <c r="AI645">
        <v>16</v>
      </c>
      <c r="AJ645">
        <v>16</v>
      </c>
      <c r="AK645">
        <v>13</v>
      </c>
      <c r="AL645">
        <v>0</v>
      </c>
      <c r="AM645">
        <v>0</v>
      </c>
      <c r="AN645">
        <v>0</v>
      </c>
      <c r="AO645">
        <v>0</v>
      </c>
      <c r="AP645" t="s">
        <v>106</v>
      </c>
      <c r="AQ645" t="s">
        <v>107</v>
      </c>
      <c r="AR645" t="s">
        <v>108</v>
      </c>
      <c r="AS645" t="s">
        <v>109</v>
      </c>
      <c r="AT645" t="s">
        <v>110</v>
      </c>
      <c r="AU645" t="s">
        <v>104</v>
      </c>
      <c r="AX645" t="s">
        <v>104</v>
      </c>
      <c r="AY645">
        <v>0</v>
      </c>
      <c r="AZ645">
        <v>0.5</v>
      </c>
      <c r="BA645">
        <v>4.75</v>
      </c>
      <c r="BC645">
        <v>0</v>
      </c>
      <c r="BD645">
        <v>177</v>
      </c>
      <c r="BE645" t="s">
        <v>392</v>
      </c>
      <c r="BI645" t="s">
        <v>112</v>
      </c>
      <c r="BJ645" t="s">
        <v>111</v>
      </c>
      <c r="BK645" t="s">
        <v>125</v>
      </c>
      <c r="BL645" t="str">
        <f>"https://www.hvlgroup.com/Products/Specs/"&amp;"H266701S-PN"</f>
        <v>https://www.hvlgroup.com/Products/Specs/H266701S-PN</v>
      </c>
      <c r="BM645" t="s">
        <v>1520</v>
      </c>
      <c r="BN645" t="str">
        <f>"https://www.hvlgroup.com/Product/"&amp;"H266701S-PN"</f>
        <v>https://www.hvlgroup.com/Product/H266701S-PN</v>
      </c>
      <c r="BO645" t="s">
        <v>104</v>
      </c>
      <c r="BP645" t="s">
        <v>104</v>
      </c>
      <c r="BQ645" t="s">
        <v>1521</v>
      </c>
      <c r="BR645" t="s">
        <v>116</v>
      </c>
      <c r="BS645" t="s">
        <v>1526</v>
      </c>
      <c r="BT645">
        <v>6.25</v>
      </c>
      <c r="BV645" s="1">
        <v>43101</v>
      </c>
      <c r="BW645">
        <v>75.75</v>
      </c>
      <c r="BX645">
        <v>21.75</v>
      </c>
      <c r="BY645" t="s">
        <v>104</v>
      </c>
      <c r="BZ645">
        <v>0</v>
      </c>
      <c r="CA645">
        <v>0</v>
      </c>
      <c r="CB645">
        <v>0</v>
      </c>
      <c r="CC645">
        <v>0</v>
      </c>
      <c r="CD645">
        <v>1</v>
      </c>
      <c r="CE645">
        <v>33</v>
      </c>
      <c r="CF645" t="s">
        <v>90</v>
      </c>
      <c r="CG645" s="1">
        <v>43709</v>
      </c>
      <c r="CI645" t="s">
        <v>111</v>
      </c>
      <c r="CJ645" t="s">
        <v>118</v>
      </c>
      <c r="CK645" t="s">
        <v>111</v>
      </c>
      <c r="CL645" t="s">
        <v>119</v>
      </c>
      <c r="CM645" t="s">
        <v>104</v>
      </c>
    </row>
    <row r="646" spans="1:91" x14ac:dyDescent="0.25">
      <c r="A646" t="s">
        <v>89</v>
      </c>
      <c r="B646" t="s">
        <v>90</v>
      </c>
      <c r="C646" t="s">
        <v>1528</v>
      </c>
      <c r="D646" t="s">
        <v>1529</v>
      </c>
      <c r="E646" s="4">
        <v>806134849955</v>
      </c>
      <c r="F646" t="s">
        <v>128</v>
      </c>
      <c r="G646" s="4">
        <v>134</v>
      </c>
      <c r="H646" s="4">
        <v>268</v>
      </c>
      <c r="I646" t="s">
        <v>94</v>
      </c>
      <c r="J646" t="s">
        <v>1530</v>
      </c>
      <c r="K646" t="s">
        <v>96</v>
      </c>
      <c r="L646" t="s">
        <v>97</v>
      </c>
      <c r="M646" t="s">
        <v>98</v>
      </c>
      <c r="N646" t="s">
        <v>99</v>
      </c>
      <c r="O646" t="s">
        <v>100</v>
      </c>
      <c r="P646" t="s">
        <v>1033</v>
      </c>
      <c r="Q646" t="s">
        <v>102</v>
      </c>
      <c r="R646">
        <v>0</v>
      </c>
      <c r="S646">
        <v>5.5</v>
      </c>
      <c r="T646">
        <v>14</v>
      </c>
      <c r="U646">
        <v>0</v>
      </c>
      <c r="V646">
        <v>0</v>
      </c>
      <c r="W646">
        <v>0</v>
      </c>
      <c r="X646">
        <v>6.5</v>
      </c>
      <c r="Y646">
        <v>6</v>
      </c>
      <c r="Z646">
        <v>2</v>
      </c>
      <c r="AA646">
        <v>35</v>
      </c>
      <c r="AB646" t="s">
        <v>595</v>
      </c>
      <c r="AD646" t="s">
        <v>595</v>
      </c>
      <c r="AE646" t="s">
        <v>595</v>
      </c>
      <c r="AF646" t="s">
        <v>111</v>
      </c>
      <c r="AG646" t="s">
        <v>105</v>
      </c>
      <c r="AH646">
        <v>16</v>
      </c>
      <c r="AI646">
        <v>14</v>
      </c>
      <c r="AJ646">
        <v>8</v>
      </c>
      <c r="AK646">
        <v>7</v>
      </c>
      <c r="AL646">
        <v>0</v>
      </c>
      <c r="AM646">
        <v>0</v>
      </c>
      <c r="AN646">
        <v>0</v>
      </c>
      <c r="AO646">
        <v>0</v>
      </c>
      <c r="AP646" t="s">
        <v>106</v>
      </c>
      <c r="AQ646" t="s">
        <v>107</v>
      </c>
      <c r="AR646" t="s">
        <v>108</v>
      </c>
      <c r="AS646" t="s">
        <v>109</v>
      </c>
      <c r="AT646" t="s">
        <v>110</v>
      </c>
      <c r="AU646" t="s">
        <v>111</v>
      </c>
      <c r="AV646" t="s">
        <v>112</v>
      </c>
      <c r="AW646" t="s">
        <v>112</v>
      </c>
      <c r="AX646" t="s">
        <v>104</v>
      </c>
      <c r="AY646">
        <v>0</v>
      </c>
      <c r="AZ646">
        <v>0.5</v>
      </c>
      <c r="BA646">
        <v>4.75</v>
      </c>
      <c r="BC646">
        <v>0</v>
      </c>
      <c r="BD646">
        <v>7</v>
      </c>
      <c r="BI646" t="s">
        <v>112</v>
      </c>
      <c r="BJ646" t="s">
        <v>111</v>
      </c>
      <c r="BK646" t="s">
        <v>113</v>
      </c>
      <c r="BL646" t="str">
        <f>"https://www.hvlgroup.com/Products/Specs/"&amp;"H267102-AGB"</f>
        <v>https://www.hvlgroup.com/Products/Specs/H267102-AGB</v>
      </c>
      <c r="BM646" t="s">
        <v>1531</v>
      </c>
      <c r="BN646" t="str">
        <f>"https://www.hvlgroup.com/Product/"&amp;"H267102-AGB"</f>
        <v>https://www.hvlgroup.com/Product/H267102-AGB</v>
      </c>
      <c r="BO646" t="s">
        <v>104</v>
      </c>
      <c r="BP646" t="s">
        <v>104</v>
      </c>
      <c r="BQ646" t="s">
        <v>115</v>
      </c>
      <c r="BR646" t="s">
        <v>116</v>
      </c>
      <c r="BS646" t="s">
        <v>670</v>
      </c>
      <c r="BT646">
        <v>5</v>
      </c>
      <c r="BV646" s="1">
        <v>43101</v>
      </c>
      <c r="BW646">
        <v>0</v>
      </c>
      <c r="BX646">
        <v>0</v>
      </c>
      <c r="BY646" t="s">
        <v>104</v>
      </c>
      <c r="BZ646">
        <v>0</v>
      </c>
      <c r="CA646">
        <v>0</v>
      </c>
      <c r="CB646">
        <v>0</v>
      </c>
      <c r="CC646">
        <v>0</v>
      </c>
      <c r="CD646">
        <v>1</v>
      </c>
      <c r="CE646">
        <v>119</v>
      </c>
      <c r="CF646" t="s">
        <v>90</v>
      </c>
      <c r="CI646" t="s">
        <v>111</v>
      </c>
      <c r="CJ646" t="s">
        <v>118</v>
      </c>
      <c r="CK646" t="s">
        <v>111</v>
      </c>
      <c r="CL646" t="s">
        <v>119</v>
      </c>
      <c r="CM646" t="s">
        <v>104</v>
      </c>
    </row>
    <row r="647" spans="1:91" x14ac:dyDescent="0.25">
      <c r="A647" t="s">
        <v>89</v>
      </c>
      <c r="B647" t="s">
        <v>90</v>
      </c>
      <c r="C647" t="s">
        <v>1532</v>
      </c>
      <c r="D647" t="s">
        <v>1529</v>
      </c>
      <c r="E647" s="4">
        <v>806134849962</v>
      </c>
      <c r="F647" t="s">
        <v>128</v>
      </c>
      <c r="G647" s="4">
        <v>134</v>
      </c>
      <c r="H647" s="4">
        <v>268</v>
      </c>
      <c r="I647" t="s">
        <v>94</v>
      </c>
      <c r="J647" t="s">
        <v>1530</v>
      </c>
      <c r="K647" t="s">
        <v>96</v>
      </c>
      <c r="L647" t="s">
        <v>97</v>
      </c>
      <c r="M647" t="s">
        <v>98</v>
      </c>
      <c r="N647" t="s">
        <v>124</v>
      </c>
      <c r="O647" t="s">
        <v>100</v>
      </c>
      <c r="P647" t="s">
        <v>1033</v>
      </c>
      <c r="Q647" t="s">
        <v>102</v>
      </c>
      <c r="R647">
        <v>0</v>
      </c>
      <c r="S647">
        <v>5.5</v>
      </c>
      <c r="T647">
        <v>14</v>
      </c>
      <c r="U647">
        <v>0</v>
      </c>
      <c r="V647">
        <v>0</v>
      </c>
      <c r="W647">
        <v>0</v>
      </c>
      <c r="X647">
        <v>6.5</v>
      </c>
      <c r="Y647">
        <v>6</v>
      </c>
      <c r="Z647">
        <v>2</v>
      </c>
      <c r="AA647">
        <v>35</v>
      </c>
      <c r="AB647" t="s">
        <v>595</v>
      </c>
      <c r="AD647" t="s">
        <v>595</v>
      </c>
      <c r="AE647" t="s">
        <v>595</v>
      </c>
      <c r="AF647" t="s">
        <v>111</v>
      </c>
      <c r="AG647" t="s">
        <v>105</v>
      </c>
      <c r="AH647">
        <v>16</v>
      </c>
      <c r="AI647">
        <v>14</v>
      </c>
      <c r="AJ647">
        <v>8</v>
      </c>
      <c r="AK647">
        <v>7</v>
      </c>
      <c r="AL647">
        <v>0</v>
      </c>
      <c r="AM647">
        <v>0</v>
      </c>
      <c r="AN647">
        <v>0</v>
      </c>
      <c r="AO647">
        <v>0</v>
      </c>
      <c r="AP647" t="s">
        <v>106</v>
      </c>
      <c r="AQ647" t="s">
        <v>107</v>
      </c>
      <c r="AR647" t="s">
        <v>108</v>
      </c>
      <c r="AS647" t="s">
        <v>109</v>
      </c>
      <c r="AT647" t="s">
        <v>110</v>
      </c>
      <c r="AU647" t="s">
        <v>111</v>
      </c>
      <c r="AV647" t="s">
        <v>112</v>
      </c>
      <c r="AW647" t="s">
        <v>112</v>
      </c>
      <c r="AX647" t="s">
        <v>104</v>
      </c>
      <c r="AY647">
        <v>0</v>
      </c>
      <c r="AZ647">
        <v>0.5</v>
      </c>
      <c r="BA647">
        <v>4.75</v>
      </c>
      <c r="BC647">
        <v>0</v>
      </c>
      <c r="BD647">
        <v>7</v>
      </c>
      <c r="BI647" t="s">
        <v>112</v>
      </c>
      <c r="BJ647" t="s">
        <v>111</v>
      </c>
      <c r="BK647" t="s">
        <v>125</v>
      </c>
      <c r="BL647" t="str">
        <f>"https://www.hvlgroup.com/Products/Specs/"&amp;"H267102-PN"</f>
        <v>https://www.hvlgroup.com/Products/Specs/H267102-PN</v>
      </c>
      <c r="BM647" t="s">
        <v>1531</v>
      </c>
      <c r="BN647" t="str">
        <f>"https://www.hvlgroup.com/Product/"&amp;"H267102-PN"</f>
        <v>https://www.hvlgroup.com/Product/H267102-PN</v>
      </c>
      <c r="BO647" t="s">
        <v>104</v>
      </c>
      <c r="BP647" t="s">
        <v>104</v>
      </c>
      <c r="BQ647" t="s">
        <v>115</v>
      </c>
      <c r="BR647" t="s">
        <v>116</v>
      </c>
      <c r="BS647" t="s">
        <v>670</v>
      </c>
      <c r="BT647">
        <v>5</v>
      </c>
      <c r="BV647" s="1">
        <v>43101</v>
      </c>
      <c r="BW647">
        <v>0</v>
      </c>
      <c r="BX647">
        <v>0</v>
      </c>
      <c r="BY647" t="s">
        <v>104</v>
      </c>
      <c r="BZ647">
        <v>0</v>
      </c>
      <c r="CA647">
        <v>0</v>
      </c>
      <c r="CB647">
        <v>0</v>
      </c>
      <c r="CC647">
        <v>0</v>
      </c>
      <c r="CD647">
        <v>1</v>
      </c>
      <c r="CE647">
        <v>119</v>
      </c>
      <c r="CF647" t="s">
        <v>90</v>
      </c>
      <c r="CI647" t="s">
        <v>111</v>
      </c>
      <c r="CJ647" t="s">
        <v>118</v>
      </c>
      <c r="CK647" t="s">
        <v>111</v>
      </c>
      <c r="CL647" t="s">
        <v>119</v>
      </c>
      <c r="CM647" t="s">
        <v>104</v>
      </c>
    </row>
    <row r="648" spans="1:91" x14ac:dyDescent="0.25">
      <c r="A648" t="s">
        <v>89</v>
      </c>
      <c r="B648" t="s">
        <v>90</v>
      </c>
      <c r="C648" t="s">
        <v>1533</v>
      </c>
      <c r="D648" t="s">
        <v>1534</v>
      </c>
      <c r="E648" s="4">
        <v>806134849979</v>
      </c>
      <c r="F648" t="s">
        <v>209</v>
      </c>
      <c r="G648" s="4">
        <v>134</v>
      </c>
      <c r="H648" s="4">
        <v>268</v>
      </c>
      <c r="I648" t="s">
        <v>210</v>
      </c>
      <c r="J648" t="s">
        <v>1530</v>
      </c>
      <c r="K648" t="s">
        <v>96</v>
      </c>
      <c r="L648" t="s">
        <v>97</v>
      </c>
      <c r="M648" t="s">
        <v>98</v>
      </c>
      <c r="N648" t="s">
        <v>99</v>
      </c>
      <c r="O648" t="s">
        <v>100</v>
      </c>
      <c r="P648" t="s">
        <v>1535</v>
      </c>
      <c r="Q648" t="s">
        <v>102</v>
      </c>
      <c r="R648">
        <v>0</v>
      </c>
      <c r="S648">
        <v>0</v>
      </c>
      <c r="T648">
        <v>14</v>
      </c>
      <c r="U648">
        <v>0</v>
      </c>
      <c r="V648">
        <v>0</v>
      </c>
      <c r="W648">
        <v>7.5</v>
      </c>
      <c r="X648">
        <v>0</v>
      </c>
      <c r="Y648">
        <v>7</v>
      </c>
      <c r="Z648">
        <v>1</v>
      </c>
      <c r="AA648">
        <v>35</v>
      </c>
      <c r="AB648" t="s">
        <v>595</v>
      </c>
      <c r="AD648" t="s">
        <v>595</v>
      </c>
      <c r="AE648" t="s">
        <v>595</v>
      </c>
      <c r="AF648" t="s">
        <v>111</v>
      </c>
      <c r="AG648" t="s">
        <v>105</v>
      </c>
      <c r="AH648">
        <v>18</v>
      </c>
      <c r="AI648">
        <v>13</v>
      </c>
      <c r="AJ648">
        <v>11</v>
      </c>
      <c r="AK648">
        <v>9</v>
      </c>
      <c r="AL648">
        <v>0</v>
      </c>
      <c r="AM648">
        <v>0</v>
      </c>
      <c r="AN648">
        <v>0</v>
      </c>
      <c r="AO648">
        <v>0</v>
      </c>
      <c r="AP648" t="s">
        <v>106</v>
      </c>
      <c r="AQ648" t="s">
        <v>107</v>
      </c>
      <c r="AR648" t="s">
        <v>108</v>
      </c>
      <c r="AS648" t="s">
        <v>109</v>
      </c>
      <c r="AT648" t="s">
        <v>110</v>
      </c>
      <c r="AU648" t="s">
        <v>104</v>
      </c>
      <c r="AX648" t="s">
        <v>104</v>
      </c>
      <c r="AY648">
        <v>0</v>
      </c>
      <c r="AZ648">
        <v>0.5</v>
      </c>
      <c r="BA648">
        <v>7</v>
      </c>
      <c r="BC648">
        <v>0</v>
      </c>
      <c r="BD648">
        <v>15</v>
      </c>
      <c r="BI648" t="s">
        <v>112</v>
      </c>
      <c r="BJ648" t="s">
        <v>111</v>
      </c>
      <c r="BK648" t="s">
        <v>113</v>
      </c>
      <c r="BL648" t="str">
        <f>"https://www.hvlgroup.com/Products/Specs/"&amp;"H267601-AGB"</f>
        <v>https://www.hvlgroup.com/Products/Specs/H267601-AGB</v>
      </c>
      <c r="BM648" t="s">
        <v>1536</v>
      </c>
      <c r="BN648" t="str">
        <f>"https://www.hvlgroup.com/Product/"&amp;"H267601-AGB"</f>
        <v>https://www.hvlgroup.com/Product/H267601-AGB</v>
      </c>
      <c r="BO648" t="s">
        <v>104</v>
      </c>
      <c r="BP648" t="s">
        <v>104</v>
      </c>
      <c r="BQ648" t="s">
        <v>115</v>
      </c>
      <c r="BR648" t="s">
        <v>116</v>
      </c>
      <c r="BS648" t="s">
        <v>375</v>
      </c>
      <c r="BT648">
        <v>7.75</v>
      </c>
      <c r="BV648" s="1">
        <v>43101</v>
      </c>
      <c r="BW648">
        <v>0</v>
      </c>
      <c r="BX648">
        <v>0</v>
      </c>
      <c r="BY648" t="s">
        <v>104</v>
      </c>
      <c r="BZ648">
        <v>0</v>
      </c>
      <c r="CA648">
        <v>0</v>
      </c>
      <c r="CB648">
        <v>0</v>
      </c>
      <c r="CC648">
        <v>0</v>
      </c>
      <c r="CD648">
        <v>1</v>
      </c>
      <c r="CE648">
        <v>142</v>
      </c>
      <c r="CF648" t="s">
        <v>90</v>
      </c>
      <c r="CI648" t="s">
        <v>111</v>
      </c>
      <c r="CJ648" t="s">
        <v>118</v>
      </c>
      <c r="CK648" t="s">
        <v>111</v>
      </c>
      <c r="CL648" t="s">
        <v>119</v>
      </c>
      <c r="CM648" t="s">
        <v>104</v>
      </c>
    </row>
    <row r="649" spans="1:91" x14ac:dyDescent="0.25">
      <c r="A649" t="s">
        <v>89</v>
      </c>
      <c r="B649" t="s">
        <v>90</v>
      </c>
      <c r="C649" t="s">
        <v>1537</v>
      </c>
      <c r="D649" t="s">
        <v>1534</v>
      </c>
      <c r="E649" s="4">
        <v>806134849986</v>
      </c>
      <c r="F649" t="s">
        <v>209</v>
      </c>
      <c r="G649" s="4">
        <v>134</v>
      </c>
      <c r="H649" s="4">
        <v>268</v>
      </c>
      <c r="I649" t="s">
        <v>210</v>
      </c>
      <c r="J649" t="s">
        <v>1530</v>
      </c>
      <c r="K649" t="s">
        <v>96</v>
      </c>
      <c r="L649" t="s">
        <v>97</v>
      </c>
      <c r="M649" t="s">
        <v>98</v>
      </c>
      <c r="N649" t="s">
        <v>124</v>
      </c>
      <c r="O649" t="s">
        <v>100</v>
      </c>
      <c r="P649" t="s">
        <v>1535</v>
      </c>
      <c r="Q649" t="s">
        <v>102</v>
      </c>
      <c r="R649">
        <v>0</v>
      </c>
      <c r="S649">
        <v>0</v>
      </c>
      <c r="T649">
        <v>14</v>
      </c>
      <c r="U649">
        <v>0</v>
      </c>
      <c r="V649">
        <v>0</v>
      </c>
      <c r="W649">
        <v>7.5</v>
      </c>
      <c r="X649">
        <v>0</v>
      </c>
      <c r="Y649">
        <v>7</v>
      </c>
      <c r="Z649">
        <v>1</v>
      </c>
      <c r="AA649">
        <v>35</v>
      </c>
      <c r="AB649" t="s">
        <v>595</v>
      </c>
      <c r="AD649" t="s">
        <v>595</v>
      </c>
      <c r="AE649" t="s">
        <v>595</v>
      </c>
      <c r="AF649" t="s">
        <v>111</v>
      </c>
      <c r="AG649" t="s">
        <v>105</v>
      </c>
      <c r="AH649">
        <v>18</v>
      </c>
      <c r="AI649">
        <v>13</v>
      </c>
      <c r="AJ649">
        <v>11</v>
      </c>
      <c r="AK649">
        <v>9</v>
      </c>
      <c r="AL649">
        <v>0</v>
      </c>
      <c r="AM649">
        <v>0</v>
      </c>
      <c r="AN649">
        <v>0</v>
      </c>
      <c r="AO649">
        <v>0</v>
      </c>
      <c r="AP649" t="s">
        <v>106</v>
      </c>
      <c r="AQ649" t="s">
        <v>107</v>
      </c>
      <c r="AR649" t="s">
        <v>108</v>
      </c>
      <c r="AS649" t="s">
        <v>109</v>
      </c>
      <c r="AT649" t="s">
        <v>110</v>
      </c>
      <c r="AU649" t="s">
        <v>104</v>
      </c>
      <c r="AX649" t="s">
        <v>104</v>
      </c>
      <c r="AY649">
        <v>0</v>
      </c>
      <c r="AZ649">
        <v>0.5</v>
      </c>
      <c r="BA649">
        <v>7</v>
      </c>
      <c r="BC649">
        <v>0</v>
      </c>
      <c r="BD649">
        <v>15</v>
      </c>
      <c r="BI649" t="s">
        <v>112</v>
      </c>
      <c r="BJ649" t="s">
        <v>111</v>
      </c>
      <c r="BK649" t="s">
        <v>125</v>
      </c>
      <c r="BL649" t="str">
        <f>"https://www.hvlgroup.com/Products/Specs/"&amp;"H267601-PN"</f>
        <v>https://www.hvlgroup.com/Products/Specs/H267601-PN</v>
      </c>
      <c r="BM649" t="s">
        <v>1536</v>
      </c>
      <c r="BN649" t="str">
        <f>"https://www.hvlgroup.com/Product/"&amp;"H267601-PN"</f>
        <v>https://www.hvlgroup.com/Product/H267601-PN</v>
      </c>
      <c r="BO649" t="s">
        <v>104</v>
      </c>
      <c r="BP649" t="s">
        <v>104</v>
      </c>
      <c r="BQ649" t="s">
        <v>115</v>
      </c>
      <c r="BR649" t="s">
        <v>116</v>
      </c>
      <c r="BS649" t="s">
        <v>375</v>
      </c>
      <c r="BT649">
        <v>7.75</v>
      </c>
      <c r="BV649" s="1">
        <v>43101</v>
      </c>
      <c r="BW649">
        <v>0</v>
      </c>
      <c r="BX649">
        <v>0</v>
      </c>
      <c r="BY649" t="s">
        <v>104</v>
      </c>
      <c r="BZ649">
        <v>0</v>
      </c>
      <c r="CA649">
        <v>0</v>
      </c>
      <c r="CB649">
        <v>0</v>
      </c>
      <c r="CC649">
        <v>0</v>
      </c>
      <c r="CD649">
        <v>1</v>
      </c>
      <c r="CE649">
        <v>142</v>
      </c>
      <c r="CF649" t="s">
        <v>90</v>
      </c>
      <c r="CI649" t="s">
        <v>111</v>
      </c>
      <c r="CJ649" t="s">
        <v>118</v>
      </c>
      <c r="CK649" t="s">
        <v>111</v>
      </c>
      <c r="CL649" t="s">
        <v>119</v>
      </c>
      <c r="CM649" t="s">
        <v>104</v>
      </c>
    </row>
    <row r="650" spans="1:91" x14ac:dyDescent="0.25">
      <c r="A650" t="s">
        <v>89</v>
      </c>
      <c r="B650" t="s">
        <v>90</v>
      </c>
      <c r="C650" t="s">
        <v>1538</v>
      </c>
      <c r="D650" t="s">
        <v>1539</v>
      </c>
      <c r="E650" s="4">
        <v>806134849993</v>
      </c>
      <c r="F650" t="s">
        <v>134</v>
      </c>
      <c r="G650" s="4">
        <v>169</v>
      </c>
      <c r="H650" s="4">
        <v>338</v>
      </c>
      <c r="I650" t="s">
        <v>135</v>
      </c>
      <c r="J650" t="s">
        <v>1530</v>
      </c>
      <c r="K650" t="s">
        <v>96</v>
      </c>
      <c r="L650" t="s">
        <v>97</v>
      </c>
      <c r="M650" t="s">
        <v>98</v>
      </c>
      <c r="N650" t="s">
        <v>99</v>
      </c>
      <c r="O650" t="s">
        <v>100</v>
      </c>
      <c r="P650" t="s">
        <v>1535</v>
      </c>
      <c r="Q650" t="s">
        <v>102</v>
      </c>
      <c r="R650">
        <v>0</v>
      </c>
      <c r="S650">
        <v>0</v>
      </c>
      <c r="T650">
        <v>14</v>
      </c>
      <c r="U650">
        <v>17.5</v>
      </c>
      <c r="V650">
        <v>71.5</v>
      </c>
      <c r="W650">
        <v>7.5</v>
      </c>
      <c r="X650">
        <v>0</v>
      </c>
      <c r="Y650">
        <v>8</v>
      </c>
      <c r="Z650">
        <v>1</v>
      </c>
      <c r="AA650">
        <v>35</v>
      </c>
      <c r="AB650" t="s">
        <v>595</v>
      </c>
      <c r="AD650" t="s">
        <v>595</v>
      </c>
      <c r="AE650" t="s">
        <v>595</v>
      </c>
      <c r="AF650" t="s">
        <v>111</v>
      </c>
      <c r="AG650" t="s">
        <v>105</v>
      </c>
      <c r="AH650">
        <v>21</v>
      </c>
      <c r="AI650">
        <v>11</v>
      </c>
      <c r="AJ650">
        <v>11</v>
      </c>
      <c r="AK650">
        <v>11</v>
      </c>
      <c r="AL650">
        <v>0</v>
      </c>
      <c r="AM650">
        <v>0</v>
      </c>
      <c r="AN650">
        <v>0</v>
      </c>
      <c r="AO650">
        <v>0</v>
      </c>
      <c r="AP650" t="s">
        <v>106</v>
      </c>
      <c r="AQ650" t="s">
        <v>107</v>
      </c>
      <c r="AR650" t="s">
        <v>108</v>
      </c>
      <c r="AS650" t="s">
        <v>109</v>
      </c>
      <c r="AT650" t="s">
        <v>110</v>
      </c>
      <c r="AU650" t="s">
        <v>104</v>
      </c>
      <c r="AX650" t="s">
        <v>104</v>
      </c>
      <c r="AY650">
        <v>0</v>
      </c>
      <c r="AZ650">
        <v>0.5</v>
      </c>
      <c r="BA650">
        <v>4.75</v>
      </c>
      <c r="BC650">
        <v>0</v>
      </c>
      <c r="BD650">
        <v>177</v>
      </c>
      <c r="BE650" t="s">
        <v>392</v>
      </c>
      <c r="BI650" t="s">
        <v>112</v>
      </c>
      <c r="BJ650" t="s">
        <v>111</v>
      </c>
      <c r="BK650" t="s">
        <v>113</v>
      </c>
      <c r="BL650" t="str">
        <f>"https://www.hvlgroup.com/Products/Specs/"&amp;"H267701-AGB"</f>
        <v>https://www.hvlgroup.com/Products/Specs/H267701-AGB</v>
      </c>
      <c r="BM650" t="s">
        <v>1540</v>
      </c>
      <c r="BN650" t="str">
        <f>"https://www.hvlgroup.com/Product/"&amp;"H267701-AGB"</f>
        <v>https://www.hvlgroup.com/Product/H267701-AGB</v>
      </c>
      <c r="BO650" t="s">
        <v>104</v>
      </c>
      <c r="BP650" t="s">
        <v>104</v>
      </c>
      <c r="BQ650" t="s">
        <v>115</v>
      </c>
      <c r="BR650" t="s">
        <v>116</v>
      </c>
      <c r="BS650" t="s">
        <v>375</v>
      </c>
      <c r="BT650">
        <v>7.5</v>
      </c>
      <c r="BV650" s="1">
        <v>43101</v>
      </c>
      <c r="BW650">
        <v>71.5</v>
      </c>
      <c r="BX650">
        <v>17.5</v>
      </c>
      <c r="BY650" t="s">
        <v>104</v>
      </c>
      <c r="BZ650">
        <v>0</v>
      </c>
      <c r="CA650">
        <v>0</v>
      </c>
      <c r="CB650">
        <v>0</v>
      </c>
      <c r="CC650">
        <v>0</v>
      </c>
      <c r="CD650">
        <v>1</v>
      </c>
      <c r="CE650">
        <v>45</v>
      </c>
      <c r="CF650" t="s">
        <v>90</v>
      </c>
      <c r="CI650" t="s">
        <v>111</v>
      </c>
      <c r="CJ650" t="s">
        <v>118</v>
      </c>
      <c r="CK650" t="s">
        <v>111</v>
      </c>
      <c r="CL650" t="s">
        <v>119</v>
      </c>
      <c r="CM650" t="s">
        <v>104</v>
      </c>
    </row>
    <row r="651" spans="1:91" x14ac:dyDescent="0.25">
      <c r="A651" t="s">
        <v>89</v>
      </c>
      <c r="B651" t="s">
        <v>90</v>
      </c>
      <c r="C651" t="s">
        <v>1541</v>
      </c>
      <c r="D651" t="s">
        <v>1539</v>
      </c>
      <c r="E651" s="4">
        <v>806134850005</v>
      </c>
      <c r="F651" t="s">
        <v>134</v>
      </c>
      <c r="G651" s="4">
        <v>169</v>
      </c>
      <c r="H651" s="4">
        <v>338</v>
      </c>
      <c r="I651" t="s">
        <v>135</v>
      </c>
      <c r="J651" t="s">
        <v>1530</v>
      </c>
      <c r="K651" t="s">
        <v>96</v>
      </c>
      <c r="L651" t="s">
        <v>97</v>
      </c>
      <c r="M651" t="s">
        <v>98</v>
      </c>
      <c r="N651" t="s">
        <v>124</v>
      </c>
      <c r="O651" t="s">
        <v>100</v>
      </c>
      <c r="P651" t="s">
        <v>1535</v>
      </c>
      <c r="Q651" t="s">
        <v>102</v>
      </c>
      <c r="R651">
        <v>0</v>
      </c>
      <c r="S651">
        <v>0</v>
      </c>
      <c r="T651">
        <v>14</v>
      </c>
      <c r="U651">
        <v>17.5</v>
      </c>
      <c r="V651">
        <v>71.5</v>
      </c>
      <c r="W651">
        <v>7.5</v>
      </c>
      <c r="X651">
        <v>0</v>
      </c>
      <c r="Y651">
        <v>8</v>
      </c>
      <c r="Z651">
        <v>1</v>
      </c>
      <c r="AA651">
        <v>35</v>
      </c>
      <c r="AB651" t="s">
        <v>595</v>
      </c>
      <c r="AD651" t="s">
        <v>595</v>
      </c>
      <c r="AE651" t="s">
        <v>595</v>
      </c>
      <c r="AF651" t="s">
        <v>111</v>
      </c>
      <c r="AG651" t="s">
        <v>105</v>
      </c>
      <c r="AH651">
        <v>21</v>
      </c>
      <c r="AI651">
        <v>11</v>
      </c>
      <c r="AJ651">
        <v>11</v>
      </c>
      <c r="AK651">
        <v>11</v>
      </c>
      <c r="AL651">
        <v>0</v>
      </c>
      <c r="AM651">
        <v>0</v>
      </c>
      <c r="AN651">
        <v>0</v>
      </c>
      <c r="AO651">
        <v>0</v>
      </c>
      <c r="AP651" t="s">
        <v>106</v>
      </c>
      <c r="AQ651" t="s">
        <v>107</v>
      </c>
      <c r="AR651" t="s">
        <v>108</v>
      </c>
      <c r="AS651" t="s">
        <v>109</v>
      </c>
      <c r="AT651" t="s">
        <v>110</v>
      </c>
      <c r="AU651" t="s">
        <v>104</v>
      </c>
      <c r="AX651" t="s">
        <v>104</v>
      </c>
      <c r="AY651">
        <v>0</v>
      </c>
      <c r="AZ651">
        <v>0.5</v>
      </c>
      <c r="BA651">
        <v>4.75</v>
      </c>
      <c r="BC651">
        <v>0</v>
      </c>
      <c r="BD651">
        <v>177</v>
      </c>
      <c r="BE651" t="s">
        <v>392</v>
      </c>
      <c r="BI651" t="s">
        <v>112</v>
      </c>
      <c r="BJ651" t="s">
        <v>111</v>
      </c>
      <c r="BK651" t="s">
        <v>125</v>
      </c>
      <c r="BL651" t="str">
        <f>"https://www.hvlgroup.com/Products/Specs/"&amp;"H267701-PN"</f>
        <v>https://www.hvlgroup.com/Products/Specs/H267701-PN</v>
      </c>
      <c r="BM651" t="s">
        <v>1540</v>
      </c>
      <c r="BN651" t="str">
        <f>"https://www.hvlgroup.com/Product/"&amp;"H267701-PN"</f>
        <v>https://www.hvlgroup.com/Product/H267701-PN</v>
      </c>
      <c r="BO651" t="s">
        <v>104</v>
      </c>
      <c r="BP651" t="s">
        <v>104</v>
      </c>
      <c r="BQ651" t="s">
        <v>115</v>
      </c>
      <c r="BR651" t="s">
        <v>116</v>
      </c>
      <c r="BS651" t="s">
        <v>375</v>
      </c>
      <c r="BT651">
        <v>7.5</v>
      </c>
      <c r="BV651" s="1">
        <v>43101</v>
      </c>
      <c r="BW651">
        <v>71.5</v>
      </c>
      <c r="BX651">
        <v>17.5</v>
      </c>
      <c r="BY651" t="s">
        <v>104</v>
      </c>
      <c r="BZ651">
        <v>0</v>
      </c>
      <c r="CA651">
        <v>0</v>
      </c>
      <c r="CB651">
        <v>0</v>
      </c>
      <c r="CC651">
        <v>0</v>
      </c>
      <c r="CD651">
        <v>1</v>
      </c>
      <c r="CE651">
        <v>45</v>
      </c>
      <c r="CF651" t="s">
        <v>90</v>
      </c>
      <c r="CI651" t="s">
        <v>111</v>
      </c>
      <c r="CJ651" t="s">
        <v>118</v>
      </c>
      <c r="CK651" t="s">
        <v>111</v>
      </c>
      <c r="CL651" t="s">
        <v>119</v>
      </c>
      <c r="CM651" t="s">
        <v>104</v>
      </c>
    </row>
    <row r="652" spans="1:91" x14ac:dyDescent="0.25">
      <c r="A652" t="s">
        <v>89</v>
      </c>
      <c r="B652" t="s">
        <v>90</v>
      </c>
      <c r="C652" t="s">
        <v>1542</v>
      </c>
      <c r="D652" t="s">
        <v>1543</v>
      </c>
      <c r="E652" s="4">
        <v>806134880200</v>
      </c>
      <c r="F652" t="s">
        <v>93</v>
      </c>
      <c r="G652" s="4">
        <v>72</v>
      </c>
      <c r="H652" s="4">
        <v>144</v>
      </c>
      <c r="I652" t="s">
        <v>548</v>
      </c>
      <c r="J652" t="s">
        <v>1544</v>
      </c>
      <c r="K652" t="s">
        <v>96</v>
      </c>
      <c r="L652" t="s">
        <v>97</v>
      </c>
      <c r="M652" t="s">
        <v>98</v>
      </c>
      <c r="N652" t="s">
        <v>99</v>
      </c>
      <c r="O652" t="s">
        <v>100</v>
      </c>
      <c r="P652" t="s">
        <v>1402</v>
      </c>
      <c r="Q652" t="s">
        <v>102</v>
      </c>
      <c r="R652">
        <v>0</v>
      </c>
      <c r="S652">
        <v>8.25</v>
      </c>
      <c r="T652">
        <v>11.75</v>
      </c>
      <c r="U652">
        <v>0</v>
      </c>
      <c r="V652">
        <v>0</v>
      </c>
      <c r="W652">
        <v>0</v>
      </c>
      <c r="X652">
        <v>9</v>
      </c>
      <c r="Y652">
        <v>0</v>
      </c>
      <c r="Z652">
        <v>1</v>
      </c>
      <c r="AA652">
        <v>60</v>
      </c>
      <c r="AB652" t="s">
        <v>182</v>
      </c>
      <c r="AD652" t="s">
        <v>182</v>
      </c>
      <c r="AE652" t="s">
        <v>182</v>
      </c>
      <c r="AF652" t="s">
        <v>111</v>
      </c>
      <c r="AG652" t="s">
        <v>105</v>
      </c>
      <c r="AH652">
        <v>17</v>
      </c>
      <c r="AI652">
        <v>11</v>
      </c>
      <c r="AJ652">
        <v>12</v>
      </c>
      <c r="AK652">
        <v>5</v>
      </c>
      <c r="AL652">
        <v>0</v>
      </c>
      <c r="AM652">
        <v>0</v>
      </c>
      <c r="AN652">
        <v>0</v>
      </c>
      <c r="AO652">
        <v>0</v>
      </c>
      <c r="AP652" t="s">
        <v>106</v>
      </c>
      <c r="AQ652" t="s">
        <v>107</v>
      </c>
      <c r="AR652" t="s">
        <v>108</v>
      </c>
      <c r="AS652" t="s">
        <v>109</v>
      </c>
      <c r="AT652" t="s">
        <v>110</v>
      </c>
      <c r="AU652" t="s">
        <v>104</v>
      </c>
      <c r="AX652" t="s">
        <v>104</v>
      </c>
      <c r="AY652">
        <v>0</v>
      </c>
      <c r="AZ652">
        <v>0</v>
      </c>
      <c r="BA652">
        <v>5.5</v>
      </c>
      <c r="BC652">
        <v>0</v>
      </c>
      <c r="BD652">
        <v>0</v>
      </c>
      <c r="BJ652" t="s">
        <v>111</v>
      </c>
      <c r="BK652" t="s">
        <v>113</v>
      </c>
      <c r="BL652" t="str">
        <f>"https://www.hvlgroup.com/Products/Specs/"&amp;"H270101-AGB"</f>
        <v>https://www.hvlgroup.com/Products/Specs/H270101-AGB</v>
      </c>
      <c r="BM652" t="s">
        <v>1545</v>
      </c>
      <c r="BN652" t="str">
        <f>"https://www.hvlgroup.com/Product/"&amp;"H270101-AGB"</f>
        <v>https://www.hvlgroup.com/Product/H270101-AGB</v>
      </c>
      <c r="BO652" t="s">
        <v>104</v>
      </c>
      <c r="BP652" t="s">
        <v>104</v>
      </c>
      <c r="BQ652" t="s">
        <v>260</v>
      </c>
      <c r="BR652" t="s">
        <v>116</v>
      </c>
      <c r="BS652" t="s">
        <v>1546</v>
      </c>
      <c r="BT652">
        <v>7</v>
      </c>
      <c r="BV652" s="1">
        <v>43466</v>
      </c>
      <c r="BW652">
        <v>0</v>
      </c>
      <c r="BX652">
        <v>0</v>
      </c>
      <c r="BY652" t="s">
        <v>111</v>
      </c>
      <c r="BZ652">
        <v>0</v>
      </c>
      <c r="CA652">
        <v>0</v>
      </c>
      <c r="CB652">
        <v>0</v>
      </c>
      <c r="CC652">
        <v>0</v>
      </c>
      <c r="CD652">
        <v>1</v>
      </c>
      <c r="CE652">
        <v>127</v>
      </c>
      <c r="CF652" t="s">
        <v>90</v>
      </c>
      <c r="CI652" t="s">
        <v>111</v>
      </c>
      <c r="CJ652" t="s">
        <v>118</v>
      </c>
      <c r="CK652" t="s">
        <v>111</v>
      </c>
      <c r="CL652" t="s">
        <v>119</v>
      </c>
      <c r="CM652" t="s">
        <v>104</v>
      </c>
    </row>
    <row r="653" spans="1:91" x14ac:dyDescent="0.25">
      <c r="A653" t="s">
        <v>89</v>
      </c>
      <c r="B653" t="s">
        <v>90</v>
      </c>
      <c r="C653" t="s">
        <v>1547</v>
      </c>
      <c r="D653" t="s">
        <v>1543</v>
      </c>
      <c r="E653" s="4">
        <v>806134880217</v>
      </c>
      <c r="F653" t="s">
        <v>93</v>
      </c>
      <c r="G653" s="4">
        <v>72</v>
      </c>
      <c r="H653" s="4">
        <v>144</v>
      </c>
      <c r="I653" t="s">
        <v>548</v>
      </c>
      <c r="J653" t="s">
        <v>1544</v>
      </c>
      <c r="K653" t="s">
        <v>96</v>
      </c>
      <c r="L653" t="s">
        <v>97</v>
      </c>
      <c r="M653" t="s">
        <v>98</v>
      </c>
      <c r="N653" t="s">
        <v>121</v>
      </c>
      <c r="P653" t="s">
        <v>1402</v>
      </c>
      <c r="Q653" t="s">
        <v>102</v>
      </c>
      <c r="R653">
        <v>0</v>
      </c>
      <c r="S653">
        <v>8.25</v>
      </c>
      <c r="T653">
        <v>11.75</v>
      </c>
      <c r="U653">
        <v>0</v>
      </c>
      <c r="V653">
        <v>0</v>
      </c>
      <c r="W653">
        <v>0</v>
      </c>
      <c r="X653">
        <v>9</v>
      </c>
      <c r="Y653">
        <v>0</v>
      </c>
      <c r="Z653">
        <v>1</v>
      </c>
      <c r="AA653">
        <v>60</v>
      </c>
      <c r="AB653" t="s">
        <v>182</v>
      </c>
      <c r="AD653" t="s">
        <v>182</v>
      </c>
      <c r="AE653" t="s">
        <v>182</v>
      </c>
      <c r="AF653" t="s">
        <v>111</v>
      </c>
      <c r="AG653" t="s">
        <v>105</v>
      </c>
      <c r="AH653">
        <v>17</v>
      </c>
      <c r="AI653">
        <v>11</v>
      </c>
      <c r="AJ653">
        <v>12</v>
      </c>
      <c r="AK653">
        <v>5</v>
      </c>
      <c r="AL653">
        <v>0</v>
      </c>
      <c r="AM653">
        <v>0</v>
      </c>
      <c r="AN653">
        <v>0</v>
      </c>
      <c r="AO653">
        <v>0</v>
      </c>
      <c r="AP653" t="s">
        <v>106</v>
      </c>
      <c r="AQ653" t="s">
        <v>107</v>
      </c>
      <c r="AR653" t="s">
        <v>108</v>
      </c>
      <c r="AS653" t="s">
        <v>109</v>
      </c>
      <c r="AT653" t="s">
        <v>110</v>
      </c>
      <c r="AU653" t="s">
        <v>104</v>
      </c>
      <c r="AX653" t="s">
        <v>104</v>
      </c>
      <c r="AY653">
        <v>0</v>
      </c>
      <c r="AZ653">
        <v>0</v>
      </c>
      <c r="BA653">
        <v>5.5</v>
      </c>
      <c r="BC653">
        <v>0</v>
      </c>
      <c r="BD653">
        <v>0</v>
      </c>
      <c r="BJ653" t="s">
        <v>111</v>
      </c>
      <c r="BK653" t="s">
        <v>122</v>
      </c>
      <c r="BL653" t="str">
        <f>"https://www.hvlgroup.com/Products/Specs/"&amp;"H270101-OB"</f>
        <v>https://www.hvlgroup.com/Products/Specs/H270101-OB</v>
      </c>
      <c r="BM653" t="s">
        <v>1545</v>
      </c>
      <c r="BN653" t="str">
        <f>"https://www.hvlgroup.com/Product/"&amp;"H270101-OB"</f>
        <v>https://www.hvlgroup.com/Product/H270101-OB</v>
      </c>
      <c r="BO653" t="s">
        <v>104</v>
      </c>
      <c r="BP653" t="s">
        <v>104</v>
      </c>
      <c r="BQ653" t="s">
        <v>260</v>
      </c>
      <c r="BR653" t="s">
        <v>116</v>
      </c>
      <c r="BS653" t="s">
        <v>1546</v>
      </c>
      <c r="BT653">
        <v>7</v>
      </c>
      <c r="BV653" s="1">
        <v>43466</v>
      </c>
      <c r="BW653">
        <v>0</v>
      </c>
      <c r="BX653">
        <v>0</v>
      </c>
      <c r="BY653" t="s">
        <v>111</v>
      </c>
      <c r="BZ653">
        <v>0</v>
      </c>
      <c r="CA653">
        <v>0</v>
      </c>
      <c r="CB653">
        <v>0</v>
      </c>
      <c r="CC653">
        <v>0</v>
      </c>
      <c r="CD653">
        <v>1</v>
      </c>
      <c r="CE653">
        <v>127</v>
      </c>
      <c r="CF653" t="s">
        <v>90</v>
      </c>
      <c r="CI653" t="s">
        <v>111</v>
      </c>
      <c r="CJ653" t="s">
        <v>118</v>
      </c>
      <c r="CK653" t="s">
        <v>111</v>
      </c>
      <c r="CL653" t="s">
        <v>119</v>
      </c>
      <c r="CM653" t="s">
        <v>104</v>
      </c>
    </row>
    <row r="654" spans="1:91" x14ac:dyDescent="0.25">
      <c r="A654" t="s">
        <v>89</v>
      </c>
      <c r="B654" t="s">
        <v>90</v>
      </c>
      <c r="C654" t="s">
        <v>1548</v>
      </c>
      <c r="D654" t="s">
        <v>1543</v>
      </c>
      <c r="E654" s="4">
        <v>806134880248</v>
      </c>
      <c r="F654" t="s">
        <v>93</v>
      </c>
      <c r="G654" s="4">
        <v>72</v>
      </c>
      <c r="H654" s="4">
        <v>144</v>
      </c>
      <c r="I654" t="s">
        <v>94</v>
      </c>
      <c r="J654" t="s">
        <v>1544</v>
      </c>
      <c r="K654" t="s">
        <v>96</v>
      </c>
      <c r="L654" t="s">
        <v>97</v>
      </c>
      <c r="M654" t="s">
        <v>98</v>
      </c>
      <c r="N654" t="s">
        <v>124</v>
      </c>
      <c r="P654" t="s">
        <v>1402</v>
      </c>
      <c r="Q654" t="s">
        <v>102</v>
      </c>
      <c r="R654">
        <v>0</v>
      </c>
      <c r="S654">
        <v>8.25</v>
      </c>
      <c r="T654">
        <v>11.75</v>
      </c>
      <c r="U654">
        <v>0</v>
      </c>
      <c r="V654">
        <v>0</v>
      </c>
      <c r="W654">
        <v>0</v>
      </c>
      <c r="X654">
        <v>9</v>
      </c>
      <c r="Y654">
        <v>0</v>
      </c>
      <c r="Z654">
        <v>1</v>
      </c>
      <c r="AA654">
        <v>60</v>
      </c>
      <c r="AB654" t="s">
        <v>182</v>
      </c>
      <c r="AD654" t="s">
        <v>182</v>
      </c>
      <c r="AE654" t="s">
        <v>182</v>
      </c>
      <c r="AF654" t="s">
        <v>111</v>
      </c>
      <c r="AG654" t="s">
        <v>105</v>
      </c>
      <c r="AH654">
        <v>17</v>
      </c>
      <c r="AI654">
        <v>11</v>
      </c>
      <c r="AJ654">
        <v>12</v>
      </c>
      <c r="AK654">
        <v>5</v>
      </c>
      <c r="AL654">
        <v>0</v>
      </c>
      <c r="AM654">
        <v>0</v>
      </c>
      <c r="AN654">
        <v>0</v>
      </c>
      <c r="AO654">
        <v>0</v>
      </c>
      <c r="AP654" t="s">
        <v>106</v>
      </c>
      <c r="AQ654" t="s">
        <v>107</v>
      </c>
      <c r="AR654" t="s">
        <v>108</v>
      </c>
      <c r="AS654" t="s">
        <v>109</v>
      </c>
      <c r="AT654" t="s">
        <v>110</v>
      </c>
      <c r="AU654" t="s">
        <v>104</v>
      </c>
      <c r="AX654" t="s">
        <v>104</v>
      </c>
      <c r="AY654">
        <v>0</v>
      </c>
      <c r="AZ654">
        <v>0</v>
      </c>
      <c r="BA654">
        <v>5.5</v>
      </c>
      <c r="BC654">
        <v>0</v>
      </c>
      <c r="BD654">
        <v>0</v>
      </c>
      <c r="BJ654" t="s">
        <v>111</v>
      </c>
      <c r="BK654" t="s">
        <v>125</v>
      </c>
      <c r="BL654" t="str">
        <f>"https://www.hvlgroup.com/Products/Specs/"&amp;"H270101-PN"</f>
        <v>https://www.hvlgroup.com/Products/Specs/H270101-PN</v>
      </c>
      <c r="BM654" t="s">
        <v>1545</v>
      </c>
      <c r="BN654" t="str">
        <f>"https://www.hvlgroup.com/Product/"&amp;"H270101-PN"</f>
        <v>https://www.hvlgroup.com/Product/H270101-PN</v>
      </c>
      <c r="BO654" t="s">
        <v>104</v>
      </c>
      <c r="BP654" t="s">
        <v>104</v>
      </c>
      <c r="BQ654" t="s">
        <v>260</v>
      </c>
      <c r="BR654" t="s">
        <v>116</v>
      </c>
      <c r="BS654" t="s">
        <v>1546</v>
      </c>
      <c r="BT654">
        <v>7</v>
      </c>
      <c r="BV654" s="1">
        <v>43466</v>
      </c>
      <c r="BW654">
        <v>0</v>
      </c>
      <c r="BX654">
        <v>0</v>
      </c>
      <c r="BY654" t="s">
        <v>111</v>
      </c>
      <c r="BZ654">
        <v>0</v>
      </c>
      <c r="CA654">
        <v>0</v>
      </c>
      <c r="CB654">
        <v>0</v>
      </c>
      <c r="CC654">
        <v>0</v>
      </c>
      <c r="CD654">
        <v>1</v>
      </c>
      <c r="CE654">
        <v>127</v>
      </c>
      <c r="CF654" t="s">
        <v>90</v>
      </c>
      <c r="CI654" t="s">
        <v>111</v>
      </c>
      <c r="CJ654" t="s">
        <v>118</v>
      </c>
      <c r="CK654" t="s">
        <v>111</v>
      </c>
      <c r="CL654" t="s">
        <v>119</v>
      </c>
      <c r="CM654" t="s">
        <v>104</v>
      </c>
    </row>
    <row r="655" spans="1:91" x14ac:dyDescent="0.25">
      <c r="A655" t="s">
        <v>89</v>
      </c>
      <c r="B655" t="s">
        <v>90</v>
      </c>
      <c r="C655" t="s">
        <v>1549</v>
      </c>
      <c r="D655" t="s">
        <v>1550</v>
      </c>
      <c r="E655" s="4">
        <v>806134880262</v>
      </c>
      <c r="F655" t="s">
        <v>128</v>
      </c>
      <c r="G655" s="4">
        <v>116</v>
      </c>
      <c r="H655" s="4">
        <v>232</v>
      </c>
      <c r="I655" t="s">
        <v>548</v>
      </c>
      <c r="J655" t="s">
        <v>1544</v>
      </c>
      <c r="K655" t="s">
        <v>96</v>
      </c>
      <c r="L655" t="s">
        <v>97</v>
      </c>
      <c r="M655" t="s">
        <v>98</v>
      </c>
      <c r="N655" t="s">
        <v>99</v>
      </c>
      <c r="P655" t="s">
        <v>1402</v>
      </c>
      <c r="Q655" t="s">
        <v>102</v>
      </c>
      <c r="R655">
        <v>0</v>
      </c>
      <c r="S655">
        <v>8.25</v>
      </c>
      <c r="T655">
        <v>19.25</v>
      </c>
      <c r="U655">
        <v>0</v>
      </c>
      <c r="V655">
        <v>0</v>
      </c>
      <c r="W655">
        <v>0</v>
      </c>
      <c r="X655">
        <v>9</v>
      </c>
      <c r="Y655">
        <v>0</v>
      </c>
      <c r="Z655">
        <v>2</v>
      </c>
      <c r="AA655">
        <v>60</v>
      </c>
      <c r="AB655" t="s">
        <v>182</v>
      </c>
      <c r="AD655" t="s">
        <v>182</v>
      </c>
      <c r="AE655" t="s">
        <v>182</v>
      </c>
      <c r="AF655" t="s">
        <v>111</v>
      </c>
      <c r="AG655" t="s">
        <v>105</v>
      </c>
      <c r="AH655">
        <v>21</v>
      </c>
      <c r="AI655">
        <v>17</v>
      </c>
      <c r="AJ655">
        <v>12</v>
      </c>
      <c r="AK655">
        <v>8</v>
      </c>
      <c r="AL655">
        <v>0</v>
      </c>
      <c r="AM655">
        <v>0</v>
      </c>
      <c r="AN655">
        <v>0</v>
      </c>
      <c r="AO655">
        <v>0</v>
      </c>
      <c r="AP655" t="s">
        <v>106</v>
      </c>
      <c r="AQ655" t="s">
        <v>107</v>
      </c>
      <c r="AR655" t="s">
        <v>108</v>
      </c>
      <c r="AS655" t="s">
        <v>109</v>
      </c>
      <c r="AT655" t="s">
        <v>110</v>
      </c>
      <c r="AU655" t="s">
        <v>104</v>
      </c>
      <c r="AX655" t="s">
        <v>104</v>
      </c>
      <c r="AY655">
        <v>0</v>
      </c>
      <c r="AZ655">
        <v>0</v>
      </c>
      <c r="BA655">
        <v>5.5</v>
      </c>
      <c r="BC655">
        <v>0</v>
      </c>
      <c r="BD655">
        <v>0</v>
      </c>
      <c r="BJ655" t="s">
        <v>111</v>
      </c>
      <c r="BK655" t="s">
        <v>113</v>
      </c>
      <c r="BL655" t="str">
        <f>"https://www.hvlgroup.com/Products/Specs/"&amp;"H270102-AGB"</f>
        <v>https://www.hvlgroup.com/Products/Specs/H270102-AGB</v>
      </c>
      <c r="BM655" t="s">
        <v>1545</v>
      </c>
      <c r="BN655" t="str">
        <f>"https://www.hvlgroup.com/Product/"&amp;"H270102-AGB"</f>
        <v>https://www.hvlgroup.com/Product/H270102-AGB</v>
      </c>
      <c r="BO655" t="s">
        <v>104</v>
      </c>
      <c r="BP655" t="s">
        <v>104</v>
      </c>
      <c r="BQ655" t="s">
        <v>260</v>
      </c>
      <c r="BR655" t="s">
        <v>116</v>
      </c>
      <c r="BS655" t="s">
        <v>1546</v>
      </c>
      <c r="BT655">
        <v>7</v>
      </c>
      <c r="BV655" s="1">
        <v>43466</v>
      </c>
      <c r="BW655">
        <v>0</v>
      </c>
      <c r="BX655">
        <v>0</v>
      </c>
      <c r="BY655" t="s">
        <v>111</v>
      </c>
      <c r="BZ655">
        <v>0</v>
      </c>
      <c r="CA655">
        <v>0</v>
      </c>
      <c r="CB655">
        <v>0</v>
      </c>
      <c r="CC655">
        <v>0</v>
      </c>
      <c r="CD655">
        <v>1</v>
      </c>
      <c r="CE655">
        <v>127</v>
      </c>
      <c r="CF655" t="s">
        <v>90</v>
      </c>
      <c r="CI655" t="s">
        <v>111</v>
      </c>
      <c r="CJ655" t="s">
        <v>118</v>
      </c>
      <c r="CK655" t="s">
        <v>111</v>
      </c>
      <c r="CL655" t="s">
        <v>119</v>
      </c>
      <c r="CM655" t="s">
        <v>104</v>
      </c>
    </row>
    <row r="656" spans="1:91" x14ac:dyDescent="0.25">
      <c r="A656" t="s">
        <v>89</v>
      </c>
      <c r="B656" t="s">
        <v>90</v>
      </c>
      <c r="C656" t="s">
        <v>1551</v>
      </c>
      <c r="D656" t="s">
        <v>1550</v>
      </c>
      <c r="E656" s="4">
        <v>806134879945</v>
      </c>
      <c r="F656" t="s">
        <v>128</v>
      </c>
      <c r="G656" s="4">
        <v>116</v>
      </c>
      <c r="H656" s="4">
        <v>232</v>
      </c>
      <c r="I656" t="s">
        <v>548</v>
      </c>
      <c r="J656" t="s">
        <v>1544</v>
      </c>
      <c r="K656" t="s">
        <v>96</v>
      </c>
      <c r="L656" t="s">
        <v>97</v>
      </c>
      <c r="M656" t="s">
        <v>98</v>
      </c>
      <c r="N656" t="s">
        <v>121</v>
      </c>
      <c r="P656" t="s">
        <v>1402</v>
      </c>
      <c r="Q656" t="s">
        <v>102</v>
      </c>
      <c r="R656">
        <v>0</v>
      </c>
      <c r="S656">
        <v>8.25</v>
      </c>
      <c r="T656">
        <v>19.25</v>
      </c>
      <c r="U656">
        <v>0</v>
      </c>
      <c r="V656">
        <v>0</v>
      </c>
      <c r="W656">
        <v>0</v>
      </c>
      <c r="X656">
        <v>9</v>
      </c>
      <c r="Y656">
        <v>0</v>
      </c>
      <c r="Z656">
        <v>2</v>
      </c>
      <c r="AA656">
        <v>60</v>
      </c>
      <c r="AB656" t="s">
        <v>182</v>
      </c>
      <c r="AD656" t="s">
        <v>182</v>
      </c>
      <c r="AE656" t="s">
        <v>182</v>
      </c>
      <c r="AF656" t="s">
        <v>111</v>
      </c>
      <c r="AG656" t="s">
        <v>105</v>
      </c>
      <c r="AH656">
        <v>21</v>
      </c>
      <c r="AI656">
        <v>17</v>
      </c>
      <c r="AJ656">
        <v>12</v>
      </c>
      <c r="AK656">
        <v>8</v>
      </c>
      <c r="AL656">
        <v>0</v>
      </c>
      <c r="AM656">
        <v>0</v>
      </c>
      <c r="AN656">
        <v>0</v>
      </c>
      <c r="AO656">
        <v>0</v>
      </c>
      <c r="AP656" t="s">
        <v>106</v>
      </c>
      <c r="AQ656" t="s">
        <v>107</v>
      </c>
      <c r="AR656" t="s">
        <v>108</v>
      </c>
      <c r="AS656" t="s">
        <v>109</v>
      </c>
      <c r="AT656" t="s">
        <v>110</v>
      </c>
      <c r="AU656" t="s">
        <v>104</v>
      </c>
      <c r="AX656" t="s">
        <v>104</v>
      </c>
      <c r="AY656">
        <v>0</v>
      </c>
      <c r="AZ656">
        <v>0</v>
      </c>
      <c r="BA656">
        <v>5.5</v>
      </c>
      <c r="BC656">
        <v>0</v>
      </c>
      <c r="BD656">
        <v>0</v>
      </c>
      <c r="BJ656" t="s">
        <v>111</v>
      </c>
      <c r="BK656" t="s">
        <v>122</v>
      </c>
      <c r="BL656" t="str">
        <f>"https://www.hvlgroup.com/Products/Specs/"&amp;"H270102-OB"</f>
        <v>https://www.hvlgroup.com/Products/Specs/H270102-OB</v>
      </c>
      <c r="BM656" t="s">
        <v>1545</v>
      </c>
      <c r="BN656" t="str">
        <f>"https://www.hvlgroup.com/Product/"&amp;"H270102-OB"</f>
        <v>https://www.hvlgroup.com/Product/H270102-OB</v>
      </c>
      <c r="BO656" t="s">
        <v>104</v>
      </c>
      <c r="BP656" t="s">
        <v>104</v>
      </c>
      <c r="BQ656" t="s">
        <v>260</v>
      </c>
      <c r="BR656" t="s">
        <v>116</v>
      </c>
      <c r="BS656" t="s">
        <v>1546</v>
      </c>
      <c r="BT656">
        <v>7</v>
      </c>
      <c r="BV656" s="1">
        <v>43466</v>
      </c>
      <c r="BW656">
        <v>0</v>
      </c>
      <c r="BX656">
        <v>0</v>
      </c>
      <c r="BY656" t="s">
        <v>111</v>
      </c>
      <c r="BZ656">
        <v>0</v>
      </c>
      <c r="CA656">
        <v>0</v>
      </c>
      <c r="CB656">
        <v>0</v>
      </c>
      <c r="CC656">
        <v>0</v>
      </c>
      <c r="CD656">
        <v>1</v>
      </c>
      <c r="CE656">
        <v>127</v>
      </c>
      <c r="CF656" t="s">
        <v>90</v>
      </c>
      <c r="CI656" t="s">
        <v>111</v>
      </c>
      <c r="CJ656" t="s">
        <v>118</v>
      </c>
      <c r="CK656" t="s">
        <v>111</v>
      </c>
      <c r="CL656" t="s">
        <v>119</v>
      </c>
      <c r="CM656" t="s">
        <v>104</v>
      </c>
    </row>
    <row r="657" spans="1:91" x14ac:dyDescent="0.25">
      <c r="A657" t="s">
        <v>89</v>
      </c>
      <c r="B657" t="s">
        <v>90</v>
      </c>
      <c r="C657" t="s">
        <v>1552</v>
      </c>
      <c r="D657" t="s">
        <v>1550</v>
      </c>
      <c r="E657" s="4">
        <v>806134879884</v>
      </c>
      <c r="F657" t="s">
        <v>128</v>
      </c>
      <c r="G657" s="4">
        <v>116</v>
      </c>
      <c r="H657" s="4">
        <v>232</v>
      </c>
      <c r="I657" t="s">
        <v>548</v>
      </c>
      <c r="J657" t="s">
        <v>1544</v>
      </c>
      <c r="K657" t="s">
        <v>96</v>
      </c>
      <c r="L657" t="s">
        <v>97</v>
      </c>
      <c r="M657" t="s">
        <v>98</v>
      </c>
      <c r="N657" t="s">
        <v>124</v>
      </c>
      <c r="P657" t="s">
        <v>1402</v>
      </c>
      <c r="Q657" t="s">
        <v>102</v>
      </c>
      <c r="R657">
        <v>0</v>
      </c>
      <c r="S657">
        <v>8.25</v>
      </c>
      <c r="T657">
        <v>19.25</v>
      </c>
      <c r="U657">
        <v>0</v>
      </c>
      <c r="V657">
        <v>0</v>
      </c>
      <c r="W657">
        <v>0</v>
      </c>
      <c r="X657">
        <v>9</v>
      </c>
      <c r="Y657">
        <v>0</v>
      </c>
      <c r="Z657">
        <v>2</v>
      </c>
      <c r="AA657">
        <v>60</v>
      </c>
      <c r="AB657" t="s">
        <v>182</v>
      </c>
      <c r="AD657" t="s">
        <v>182</v>
      </c>
      <c r="AE657" t="s">
        <v>182</v>
      </c>
      <c r="AF657" t="s">
        <v>111</v>
      </c>
      <c r="AG657" t="s">
        <v>105</v>
      </c>
      <c r="AH657">
        <v>21</v>
      </c>
      <c r="AI657">
        <v>17</v>
      </c>
      <c r="AJ657">
        <v>12</v>
      </c>
      <c r="AK657">
        <v>8</v>
      </c>
      <c r="AL657">
        <v>0</v>
      </c>
      <c r="AM657">
        <v>0</v>
      </c>
      <c r="AN657">
        <v>0</v>
      </c>
      <c r="AO657">
        <v>0</v>
      </c>
      <c r="AP657" t="s">
        <v>106</v>
      </c>
      <c r="AQ657" t="s">
        <v>107</v>
      </c>
      <c r="AR657" t="s">
        <v>108</v>
      </c>
      <c r="AS657" t="s">
        <v>109</v>
      </c>
      <c r="AT657" t="s">
        <v>110</v>
      </c>
      <c r="AU657" t="s">
        <v>104</v>
      </c>
      <c r="AX657" t="s">
        <v>104</v>
      </c>
      <c r="AY657">
        <v>0</v>
      </c>
      <c r="AZ657">
        <v>0</v>
      </c>
      <c r="BA657">
        <v>5.5</v>
      </c>
      <c r="BC657">
        <v>0</v>
      </c>
      <c r="BD657">
        <v>0</v>
      </c>
      <c r="BJ657" t="s">
        <v>111</v>
      </c>
      <c r="BK657" t="s">
        <v>125</v>
      </c>
      <c r="BL657" t="str">
        <f>"https://www.hvlgroup.com/Products/Specs/"&amp;"H270102-PN"</f>
        <v>https://www.hvlgroup.com/Products/Specs/H270102-PN</v>
      </c>
      <c r="BM657" t="s">
        <v>1545</v>
      </c>
      <c r="BN657" t="str">
        <f>"https://www.hvlgroup.com/Product/"&amp;"H270102-PN"</f>
        <v>https://www.hvlgroup.com/Product/H270102-PN</v>
      </c>
      <c r="BO657" t="s">
        <v>104</v>
      </c>
      <c r="BP657" t="s">
        <v>104</v>
      </c>
      <c r="BQ657" t="s">
        <v>260</v>
      </c>
      <c r="BR657" t="s">
        <v>116</v>
      </c>
      <c r="BS657" t="s">
        <v>1546</v>
      </c>
      <c r="BT657">
        <v>7</v>
      </c>
      <c r="BV657" s="1">
        <v>43466</v>
      </c>
      <c r="BW657">
        <v>0</v>
      </c>
      <c r="BX657">
        <v>0</v>
      </c>
      <c r="BY657" t="s">
        <v>111</v>
      </c>
      <c r="BZ657">
        <v>0</v>
      </c>
      <c r="CA657">
        <v>0</v>
      </c>
      <c r="CB657">
        <v>0</v>
      </c>
      <c r="CC657">
        <v>0</v>
      </c>
      <c r="CD657">
        <v>1</v>
      </c>
      <c r="CE657">
        <v>127</v>
      </c>
      <c r="CF657" t="s">
        <v>90</v>
      </c>
      <c r="CI657" t="s">
        <v>111</v>
      </c>
      <c r="CJ657" t="s">
        <v>118</v>
      </c>
      <c r="CK657" t="s">
        <v>111</v>
      </c>
      <c r="CL657" t="s">
        <v>119</v>
      </c>
      <c r="CM657" t="s">
        <v>104</v>
      </c>
    </row>
    <row r="658" spans="1:91" x14ac:dyDescent="0.25">
      <c r="A658" t="s">
        <v>89</v>
      </c>
      <c r="B658" t="s">
        <v>90</v>
      </c>
      <c r="C658" t="s">
        <v>1553</v>
      </c>
      <c r="D658" t="s">
        <v>1554</v>
      </c>
      <c r="E658" s="4">
        <v>806134880286</v>
      </c>
      <c r="F658" t="s">
        <v>1555</v>
      </c>
      <c r="G658" s="4">
        <v>153</v>
      </c>
      <c r="H658" s="4">
        <v>306</v>
      </c>
      <c r="I658" t="s">
        <v>548</v>
      </c>
      <c r="J658" t="s">
        <v>1544</v>
      </c>
      <c r="K658" t="s">
        <v>96</v>
      </c>
      <c r="L658" t="s">
        <v>97</v>
      </c>
      <c r="M658" t="s">
        <v>98</v>
      </c>
      <c r="N658" t="s">
        <v>99</v>
      </c>
      <c r="P658" t="s">
        <v>1402</v>
      </c>
      <c r="Q658" t="s">
        <v>102</v>
      </c>
      <c r="R658">
        <v>0</v>
      </c>
      <c r="S658">
        <v>8.25</v>
      </c>
      <c r="T658">
        <v>28.25</v>
      </c>
      <c r="U658">
        <v>0</v>
      </c>
      <c r="V658">
        <v>0</v>
      </c>
      <c r="W658">
        <v>0</v>
      </c>
      <c r="X658">
        <v>8.75</v>
      </c>
      <c r="Y658">
        <v>0</v>
      </c>
      <c r="Z658">
        <v>3</v>
      </c>
      <c r="AA658">
        <v>60</v>
      </c>
      <c r="AB658" t="s">
        <v>182</v>
      </c>
      <c r="AD658" t="s">
        <v>182</v>
      </c>
      <c r="AE658" t="s">
        <v>182</v>
      </c>
      <c r="AF658" t="s">
        <v>111</v>
      </c>
      <c r="AG658" t="s">
        <v>105</v>
      </c>
      <c r="AH658">
        <v>31</v>
      </c>
      <c r="AI658">
        <v>19</v>
      </c>
      <c r="AJ658">
        <v>12</v>
      </c>
      <c r="AK658">
        <v>11</v>
      </c>
      <c r="AL658">
        <v>0</v>
      </c>
      <c r="AM658">
        <v>0</v>
      </c>
      <c r="AN658">
        <v>0</v>
      </c>
      <c r="AO658">
        <v>0</v>
      </c>
      <c r="AP658" t="s">
        <v>106</v>
      </c>
      <c r="AQ658" t="s">
        <v>107</v>
      </c>
      <c r="AR658" t="s">
        <v>108</v>
      </c>
      <c r="AS658" t="s">
        <v>109</v>
      </c>
      <c r="AT658" t="s">
        <v>110</v>
      </c>
      <c r="AU658" t="s">
        <v>104</v>
      </c>
      <c r="AX658" t="s">
        <v>104</v>
      </c>
      <c r="AY658">
        <v>0</v>
      </c>
      <c r="AZ658">
        <v>0</v>
      </c>
      <c r="BA658">
        <v>5.5</v>
      </c>
      <c r="BC658">
        <v>0</v>
      </c>
      <c r="BD658">
        <v>0</v>
      </c>
      <c r="BJ658" t="s">
        <v>111</v>
      </c>
      <c r="BK658" t="s">
        <v>113</v>
      </c>
      <c r="BL658" t="str">
        <f>"https://www.hvlgroup.com/Products/Specs/"&amp;"H270103-AGB"</f>
        <v>https://www.hvlgroup.com/Products/Specs/H270103-AGB</v>
      </c>
      <c r="BM658" t="s">
        <v>1556</v>
      </c>
      <c r="BN658" t="str">
        <f>"https://www.hvlgroup.com/Product/"&amp;"H270103-AGB"</f>
        <v>https://www.hvlgroup.com/Product/H270103-AGB</v>
      </c>
      <c r="BO658" t="s">
        <v>104</v>
      </c>
      <c r="BP658" t="s">
        <v>104</v>
      </c>
      <c r="BQ658" t="s">
        <v>260</v>
      </c>
      <c r="BR658" t="s">
        <v>116</v>
      </c>
      <c r="BS658" t="s">
        <v>1546</v>
      </c>
      <c r="BT658">
        <v>7</v>
      </c>
      <c r="BV658" s="1">
        <v>43466</v>
      </c>
      <c r="BW658">
        <v>0</v>
      </c>
      <c r="BX658">
        <v>0</v>
      </c>
      <c r="BY658" t="s">
        <v>111</v>
      </c>
      <c r="BZ658">
        <v>0</v>
      </c>
      <c r="CA658">
        <v>0</v>
      </c>
      <c r="CB658">
        <v>0</v>
      </c>
      <c r="CC658">
        <v>0</v>
      </c>
      <c r="CD658">
        <v>1</v>
      </c>
      <c r="CE658">
        <v>127</v>
      </c>
      <c r="CF658" t="s">
        <v>90</v>
      </c>
      <c r="CI658" t="s">
        <v>111</v>
      </c>
      <c r="CJ658" t="s">
        <v>118</v>
      </c>
      <c r="CK658" t="s">
        <v>111</v>
      </c>
      <c r="CL658" t="s">
        <v>119</v>
      </c>
      <c r="CM658" t="s">
        <v>104</v>
      </c>
    </row>
    <row r="659" spans="1:91" x14ac:dyDescent="0.25">
      <c r="A659" t="s">
        <v>89</v>
      </c>
      <c r="B659" t="s">
        <v>90</v>
      </c>
      <c r="C659" t="s">
        <v>1557</v>
      </c>
      <c r="D659" t="s">
        <v>1554</v>
      </c>
      <c r="E659" s="4">
        <v>806134880309</v>
      </c>
      <c r="F659" t="s">
        <v>1555</v>
      </c>
      <c r="G659" s="4">
        <v>153</v>
      </c>
      <c r="H659" s="4">
        <v>306</v>
      </c>
      <c r="I659" t="s">
        <v>548</v>
      </c>
      <c r="J659" t="s">
        <v>1544</v>
      </c>
      <c r="K659" t="s">
        <v>96</v>
      </c>
      <c r="L659" t="s">
        <v>97</v>
      </c>
      <c r="M659" t="s">
        <v>98</v>
      </c>
      <c r="N659" t="s">
        <v>121</v>
      </c>
      <c r="P659" t="s">
        <v>1402</v>
      </c>
      <c r="Q659" t="s">
        <v>102</v>
      </c>
      <c r="R659">
        <v>0</v>
      </c>
      <c r="S659">
        <v>8.25</v>
      </c>
      <c r="T659">
        <v>28.25</v>
      </c>
      <c r="U659">
        <v>0</v>
      </c>
      <c r="V659">
        <v>0</v>
      </c>
      <c r="W659">
        <v>0</v>
      </c>
      <c r="X659">
        <v>8.75</v>
      </c>
      <c r="Y659">
        <v>0</v>
      </c>
      <c r="Z659">
        <v>3</v>
      </c>
      <c r="AA659">
        <v>60</v>
      </c>
      <c r="AB659" t="s">
        <v>182</v>
      </c>
      <c r="AD659" t="s">
        <v>182</v>
      </c>
      <c r="AE659" t="s">
        <v>182</v>
      </c>
      <c r="AF659" t="s">
        <v>111</v>
      </c>
      <c r="AG659" t="s">
        <v>105</v>
      </c>
      <c r="AH659">
        <v>31</v>
      </c>
      <c r="AI659">
        <v>19</v>
      </c>
      <c r="AJ659">
        <v>12</v>
      </c>
      <c r="AK659">
        <v>11</v>
      </c>
      <c r="AL659">
        <v>0</v>
      </c>
      <c r="AM659">
        <v>0</v>
      </c>
      <c r="AN659">
        <v>0</v>
      </c>
      <c r="AO659">
        <v>0</v>
      </c>
      <c r="AP659" t="s">
        <v>106</v>
      </c>
      <c r="AQ659" t="s">
        <v>107</v>
      </c>
      <c r="AR659" t="s">
        <v>108</v>
      </c>
      <c r="AS659" t="s">
        <v>109</v>
      </c>
      <c r="AT659" t="s">
        <v>110</v>
      </c>
      <c r="AU659" t="s">
        <v>104</v>
      </c>
      <c r="AX659" t="s">
        <v>104</v>
      </c>
      <c r="AY659">
        <v>0</v>
      </c>
      <c r="AZ659">
        <v>0</v>
      </c>
      <c r="BA659">
        <v>5.5</v>
      </c>
      <c r="BC659">
        <v>0</v>
      </c>
      <c r="BD659">
        <v>0</v>
      </c>
      <c r="BJ659" t="s">
        <v>111</v>
      </c>
      <c r="BK659" t="s">
        <v>122</v>
      </c>
      <c r="BL659" t="str">
        <f>"https://www.hvlgroup.com/Products/Specs/"&amp;"H270103-OB"</f>
        <v>https://www.hvlgroup.com/Products/Specs/H270103-OB</v>
      </c>
      <c r="BM659" t="s">
        <v>1556</v>
      </c>
      <c r="BN659" t="str">
        <f>"https://www.hvlgroup.com/Product/"&amp;"H270103-OB"</f>
        <v>https://www.hvlgroup.com/Product/H270103-OB</v>
      </c>
      <c r="BO659" t="s">
        <v>104</v>
      </c>
      <c r="BP659" t="s">
        <v>104</v>
      </c>
      <c r="BQ659" t="s">
        <v>260</v>
      </c>
      <c r="BR659" t="s">
        <v>116</v>
      </c>
      <c r="BS659" t="s">
        <v>1546</v>
      </c>
      <c r="BT659">
        <v>7</v>
      </c>
      <c r="BV659" s="1">
        <v>43466</v>
      </c>
      <c r="BW659">
        <v>0</v>
      </c>
      <c r="BX659">
        <v>0</v>
      </c>
      <c r="BY659" t="s">
        <v>111</v>
      </c>
      <c r="BZ659">
        <v>0</v>
      </c>
      <c r="CA659">
        <v>0</v>
      </c>
      <c r="CB659">
        <v>0</v>
      </c>
      <c r="CC659">
        <v>0</v>
      </c>
      <c r="CD659">
        <v>1</v>
      </c>
      <c r="CE659">
        <v>127</v>
      </c>
      <c r="CF659" t="s">
        <v>90</v>
      </c>
      <c r="CI659" t="s">
        <v>111</v>
      </c>
      <c r="CJ659" t="s">
        <v>118</v>
      </c>
      <c r="CK659" t="s">
        <v>111</v>
      </c>
      <c r="CL659" t="s">
        <v>119</v>
      </c>
      <c r="CM659" t="s">
        <v>104</v>
      </c>
    </row>
    <row r="660" spans="1:91" x14ac:dyDescent="0.25">
      <c r="A660" t="s">
        <v>89</v>
      </c>
      <c r="B660" t="s">
        <v>90</v>
      </c>
      <c r="C660" t="s">
        <v>1558</v>
      </c>
      <c r="D660" t="s">
        <v>1554</v>
      </c>
      <c r="E660" s="4">
        <v>806134880323</v>
      </c>
      <c r="F660" t="s">
        <v>1555</v>
      </c>
      <c r="G660" s="4">
        <v>153</v>
      </c>
      <c r="H660" s="4">
        <v>306</v>
      </c>
      <c r="I660" t="s">
        <v>548</v>
      </c>
      <c r="J660" t="s">
        <v>1544</v>
      </c>
      <c r="K660" t="s">
        <v>96</v>
      </c>
      <c r="L660" t="s">
        <v>97</v>
      </c>
      <c r="M660" t="s">
        <v>98</v>
      </c>
      <c r="N660" t="s">
        <v>124</v>
      </c>
      <c r="P660" t="s">
        <v>1402</v>
      </c>
      <c r="Q660" t="s">
        <v>102</v>
      </c>
      <c r="R660">
        <v>0</v>
      </c>
      <c r="S660">
        <v>8.25</v>
      </c>
      <c r="T660">
        <v>28.25</v>
      </c>
      <c r="U660">
        <v>0</v>
      </c>
      <c r="V660">
        <v>0</v>
      </c>
      <c r="W660">
        <v>0</v>
      </c>
      <c r="X660">
        <v>8.75</v>
      </c>
      <c r="Y660">
        <v>0</v>
      </c>
      <c r="Z660">
        <v>3</v>
      </c>
      <c r="AA660">
        <v>60</v>
      </c>
      <c r="AB660" t="s">
        <v>182</v>
      </c>
      <c r="AD660" t="s">
        <v>182</v>
      </c>
      <c r="AE660" t="s">
        <v>182</v>
      </c>
      <c r="AF660" t="s">
        <v>111</v>
      </c>
      <c r="AG660" t="s">
        <v>105</v>
      </c>
      <c r="AH660">
        <v>31</v>
      </c>
      <c r="AI660">
        <v>19</v>
      </c>
      <c r="AJ660">
        <v>12</v>
      </c>
      <c r="AK660">
        <v>11</v>
      </c>
      <c r="AL660">
        <v>0</v>
      </c>
      <c r="AM660">
        <v>0</v>
      </c>
      <c r="AN660">
        <v>0</v>
      </c>
      <c r="AO660">
        <v>0</v>
      </c>
      <c r="AP660" t="s">
        <v>106</v>
      </c>
      <c r="AQ660" t="s">
        <v>107</v>
      </c>
      <c r="AR660" t="s">
        <v>108</v>
      </c>
      <c r="AS660" t="s">
        <v>109</v>
      </c>
      <c r="AT660" t="s">
        <v>110</v>
      </c>
      <c r="AU660" t="s">
        <v>104</v>
      </c>
      <c r="AX660" t="s">
        <v>104</v>
      </c>
      <c r="AY660">
        <v>0</v>
      </c>
      <c r="AZ660">
        <v>0</v>
      </c>
      <c r="BA660">
        <v>5.5</v>
      </c>
      <c r="BC660">
        <v>0</v>
      </c>
      <c r="BD660">
        <v>0</v>
      </c>
      <c r="BJ660" t="s">
        <v>111</v>
      </c>
      <c r="BK660" t="s">
        <v>125</v>
      </c>
      <c r="BL660" t="str">
        <f>"https://www.hvlgroup.com/Products/Specs/"&amp;"H270103-PN"</f>
        <v>https://www.hvlgroup.com/Products/Specs/H270103-PN</v>
      </c>
      <c r="BM660" t="s">
        <v>1556</v>
      </c>
      <c r="BN660" t="str">
        <f>"https://www.hvlgroup.com/Product/"&amp;"H270103-PN"</f>
        <v>https://www.hvlgroup.com/Product/H270103-PN</v>
      </c>
      <c r="BO660" t="s">
        <v>104</v>
      </c>
      <c r="BP660" t="s">
        <v>104</v>
      </c>
      <c r="BQ660" t="s">
        <v>260</v>
      </c>
      <c r="BR660" t="s">
        <v>116</v>
      </c>
      <c r="BS660" t="s">
        <v>1546</v>
      </c>
      <c r="BT660">
        <v>7</v>
      </c>
      <c r="BV660" s="1">
        <v>43466</v>
      </c>
      <c r="BW660">
        <v>0</v>
      </c>
      <c r="BX660">
        <v>0</v>
      </c>
      <c r="BY660" t="s">
        <v>111</v>
      </c>
      <c r="BZ660">
        <v>0</v>
      </c>
      <c r="CA660">
        <v>0</v>
      </c>
      <c r="CB660">
        <v>0</v>
      </c>
      <c r="CC660">
        <v>0</v>
      </c>
      <c r="CD660">
        <v>1</v>
      </c>
      <c r="CE660">
        <v>127</v>
      </c>
      <c r="CF660" t="s">
        <v>90</v>
      </c>
      <c r="CI660" t="s">
        <v>111</v>
      </c>
      <c r="CJ660" t="s">
        <v>118</v>
      </c>
      <c r="CK660" t="s">
        <v>111</v>
      </c>
      <c r="CL660" t="s">
        <v>119</v>
      </c>
      <c r="CM660" t="s">
        <v>104</v>
      </c>
    </row>
    <row r="661" spans="1:91" x14ac:dyDescent="0.25">
      <c r="A661" t="s">
        <v>89</v>
      </c>
      <c r="B661" t="s">
        <v>90</v>
      </c>
      <c r="C661" t="s">
        <v>1559</v>
      </c>
      <c r="D661" t="s">
        <v>1560</v>
      </c>
      <c r="E661" s="4">
        <v>806134880798</v>
      </c>
      <c r="F661" t="s">
        <v>209</v>
      </c>
      <c r="G661" s="4">
        <v>65</v>
      </c>
      <c r="H661" s="4">
        <v>130</v>
      </c>
      <c r="I661" t="s">
        <v>1070</v>
      </c>
      <c r="J661" t="s">
        <v>1544</v>
      </c>
      <c r="K661" t="s">
        <v>96</v>
      </c>
      <c r="L661" t="s">
        <v>97</v>
      </c>
      <c r="M661" t="s">
        <v>98</v>
      </c>
      <c r="N661" t="s">
        <v>99</v>
      </c>
      <c r="P661" t="s">
        <v>1402</v>
      </c>
      <c r="Q661" t="s">
        <v>102</v>
      </c>
      <c r="R661">
        <v>0</v>
      </c>
      <c r="S661">
        <v>0</v>
      </c>
      <c r="T661">
        <v>8.5</v>
      </c>
      <c r="U661">
        <v>0</v>
      </c>
      <c r="V661">
        <v>0</v>
      </c>
      <c r="W661">
        <v>8.25</v>
      </c>
      <c r="X661">
        <v>0</v>
      </c>
      <c r="Y661">
        <v>0</v>
      </c>
      <c r="Z661">
        <v>1</v>
      </c>
      <c r="AA661">
        <v>60</v>
      </c>
      <c r="AB661" t="s">
        <v>182</v>
      </c>
      <c r="AD661" t="s">
        <v>182</v>
      </c>
      <c r="AE661" t="s">
        <v>182</v>
      </c>
      <c r="AF661" t="s">
        <v>111</v>
      </c>
      <c r="AG661" t="s">
        <v>105</v>
      </c>
      <c r="AH661">
        <v>15</v>
      </c>
      <c r="AI661">
        <v>13</v>
      </c>
      <c r="AJ661">
        <v>12</v>
      </c>
      <c r="AK661">
        <v>5</v>
      </c>
      <c r="AL661">
        <v>0</v>
      </c>
      <c r="AM661">
        <v>0</v>
      </c>
      <c r="AN661">
        <v>0</v>
      </c>
      <c r="AO661">
        <v>0</v>
      </c>
      <c r="AP661" t="s">
        <v>106</v>
      </c>
      <c r="AQ661" t="s">
        <v>107</v>
      </c>
      <c r="AR661" t="s">
        <v>108</v>
      </c>
      <c r="AS661" t="s">
        <v>109</v>
      </c>
      <c r="AT661" t="s">
        <v>110</v>
      </c>
      <c r="AU661" t="s">
        <v>104</v>
      </c>
      <c r="AX661" t="s">
        <v>104</v>
      </c>
      <c r="AY661">
        <v>0</v>
      </c>
      <c r="AZ661">
        <v>0</v>
      </c>
      <c r="BA661">
        <v>5.5</v>
      </c>
      <c r="BC661">
        <v>0</v>
      </c>
      <c r="BD661">
        <v>0</v>
      </c>
      <c r="BJ661" t="s">
        <v>111</v>
      </c>
      <c r="BK661" t="s">
        <v>113</v>
      </c>
      <c r="BL661" t="str">
        <f>"https://www.hvlgroup.com/Products/Specs/"&amp;"H270601-AGB"</f>
        <v>https://www.hvlgroup.com/Products/Specs/H270601-AGB</v>
      </c>
      <c r="BM661" t="s">
        <v>1561</v>
      </c>
      <c r="BN661" t="str">
        <f>"https://www.hvlgroup.com/Product/"&amp;"H270601-AGB"</f>
        <v>https://www.hvlgroup.com/Product/H270601-AGB</v>
      </c>
      <c r="BO661" t="s">
        <v>104</v>
      </c>
      <c r="BP661" t="s">
        <v>104</v>
      </c>
      <c r="BQ661" t="s">
        <v>260</v>
      </c>
      <c r="BR661" t="s">
        <v>116</v>
      </c>
      <c r="BS661" t="s">
        <v>1546</v>
      </c>
      <c r="BT661">
        <v>7</v>
      </c>
      <c r="BV661" s="1">
        <v>43466</v>
      </c>
      <c r="BW661">
        <v>0</v>
      </c>
      <c r="BX661">
        <v>0</v>
      </c>
      <c r="BY661" t="s">
        <v>104</v>
      </c>
      <c r="BZ661">
        <v>0</v>
      </c>
      <c r="CA661">
        <v>0</v>
      </c>
      <c r="CB661">
        <v>0</v>
      </c>
      <c r="CC661">
        <v>0</v>
      </c>
      <c r="CD661">
        <v>1</v>
      </c>
      <c r="CE661">
        <v>137</v>
      </c>
      <c r="CF661" t="s">
        <v>90</v>
      </c>
      <c r="CI661" t="s">
        <v>111</v>
      </c>
      <c r="CJ661" t="s">
        <v>118</v>
      </c>
      <c r="CK661" t="s">
        <v>111</v>
      </c>
      <c r="CL661" t="s">
        <v>119</v>
      </c>
      <c r="CM661" t="s">
        <v>104</v>
      </c>
    </row>
    <row r="662" spans="1:91" x14ac:dyDescent="0.25">
      <c r="A662" t="s">
        <v>89</v>
      </c>
      <c r="B662" t="s">
        <v>90</v>
      </c>
      <c r="C662" t="s">
        <v>1562</v>
      </c>
      <c r="D662" t="s">
        <v>1560</v>
      </c>
      <c r="E662" s="4">
        <v>806134880811</v>
      </c>
      <c r="F662" t="s">
        <v>209</v>
      </c>
      <c r="G662" s="4">
        <v>65</v>
      </c>
      <c r="H662" s="4">
        <v>130</v>
      </c>
      <c r="I662" t="s">
        <v>1070</v>
      </c>
      <c r="J662" t="s">
        <v>1544</v>
      </c>
      <c r="K662" t="s">
        <v>96</v>
      </c>
      <c r="L662" t="s">
        <v>97</v>
      </c>
      <c r="M662" t="s">
        <v>98</v>
      </c>
      <c r="N662" t="s">
        <v>121</v>
      </c>
      <c r="P662" t="s">
        <v>1402</v>
      </c>
      <c r="Q662" t="s">
        <v>102</v>
      </c>
      <c r="R662">
        <v>0</v>
      </c>
      <c r="S662">
        <v>0</v>
      </c>
      <c r="T662">
        <v>8.5</v>
      </c>
      <c r="U662">
        <v>0</v>
      </c>
      <c r="V662">
        <v>0</v>
      </c>
      <c r="W662">
        <v>8.25</v>
      </c>
      <c r="X662">
        <v>0</v>
      </c>
      <c r="Y662">
        <v>0</v>
      </c>
      <c r="Z662">
        <v>1</v>
      </c>
      <c r="AA662">
        <v>60</v>
      </c>
      <c r="AB662" t="s">
        <v>182</v>
      </c>
      <c r="AD662" t="s">
        <v>182</v>
      </c>
      <c r="AE662" t="s">
        <v>182</v>
      </c>
      <c r="AF662" t="s">
        <v>111</v>
      </c>
      <c r="AG662" t="s">
        <v>105</v>
      </c>
      <c r="AH662">
        <v>15</v>
      </c>
      <c r="AI662">
        <v>13</v>
      </c>
      <c r="AJ662">
        <v>12</v>
      </c>
      <c r="AK662">
        <v>5</v>
      </c>
      <c r="AL662">
        <v>0</v>
      </c>
      <c r="AM662">
        <v>0</v>
      </c>
      <c r="AN662">
        <v>0</v>
      </c>
      <c r="AO662">
        <v>0</v>
      </c>
      <c r="AP662" t="s">
        <v>106</v>
      </c>
      <c r="AQ662" t="s">
        <v>107</v>
      </c>
      <c r="AR662" t="s">
        <v>108</v>
      </c>
      <c r="AS662" t="s">
        <v>109</v>
      </c>
      <c r="AT662" t="s">
        <v>110</v>
      </c>
      <c r="AU662" t="s">
        <v>104</v>
      </c>
      <c r="AX662" t="s">
        <v>104</v>
      </c>
      <c r="AY662">
        <v>0</v>
      </c>
      <c r="AZ662">
        <v>0</v>
      </c>
      <c r="BA662">
        <v>5.5</v>
      </c>
      <c r="BC662">
        <v>0</v>
      </c>
      <c r="BD662">
        <v>0</v>
      </c>
      <c r="BJ662" t="s">
        <v>111</v>
      </c>
      <c r="BK662" t="s">
        <v>122</v>
      </c>
      <c r="BL662" t="str">
        <f>"https://www.hvlgroup.com/Products/Specs/"&amp;"H270601-OB"</f>
        <v>https://www.hvlgroup.com/Products/Specs/H270601-OB</v>
      </c>
      <c r="BM662" t="s">
        <v>1561</v>
      </c>
      <c r="BN662" t="str">
        <f>"https://www.hvlgroup.com/Product/"&amp;"H270601-OB"</f>
        <v>https://www.hvlgroup.com/Product/H270601-OB</v>
      </c>
      <c r="BO662" t="s">
        <v>104</v>
      </c>
      <c r="BP662" t="s">
        <v>104</v>
      </c>
      <c r="BQ662" t="s">
        <v>260</v>
      </c>
      <c r="BR662" t="s">
        <v>116</v>
      </c>
      <c r="BS662" t="s">
        <v>1546</v>
      </c>
      <c r="BT662">
        <v>7</v>
      </c>
      <c r="BV662" s="1">
        <v>43466</v>
      </c>
      <c r="BW662">
        <v>0</v>
      </c>
      <c r="BX662">
        <v>0</v>
      </c>
      <c r="BY662" t="s">
        <v>104</v>
      </c>
      <c r="BZ662">
        <v>0</v>
      </c>
      <c r="CA662">
        <v>0</v>
      </c>
      <c r="CB662">
        <v>0</v>
      </c>
      <c r="CC662">
        <v>0</v>
      </c>
      <c r="CD662">
        <v>1</v>
      </c>
      <c r="CE662">
        <v>137</v>
      </c>
      <c r="CF662" t="s">
        <v>90</v>
      </c>
      <c r="CI662" t="s">
        <v>111</v>
      </c>
      <c r="CJ662" t="s">
        <v>118</v>
      </c>
      <c r="CK662" t="s">
        <v>111</v>
      </c>
      <c r="CL662" t="s">
        <v>119</v>
      </c>
      <c r="CM662" t="s">
        <v>104</v>
      </c>
    </row>
    <row r="663" spans="1:91" x14ac:dyDescent="0.25">
      <c r="A663" t="s">
        <v>89</v>
      </c>
      <c r="B663" t="s">
        <v>90</v>
      </c>
      <c r="C663" t="s">
        <v>1563</v>
      </c>
      <c r="D663" t="s">
        <v>1560</v>
      </c>
      <c r="E663" s="4">
        <v>806134880293</v>
      </c>
      <c r="F663" t="s">
        <v>209</v>
      </c>
      <c r="G663" s="4">
        <v>65</v>
      </c>
      <c r="H663" s="4">
        <v>130</v>
      </c>
      <c r="I663" t="s">
        <v>1070</v>
      </c>
      <c r="J663" t="s">
        <v>1544</v>
      </c>
      <c r="K663" t="s">
        <v>96</v>
      </c>
      <c r="L663" t="s">
        <v>97</v>
      </c>
      <c r="M663" t="s">
        <v>98</v>
      </c>
      <c r="N663" t="s">
        <v>124</v>
      </c>
      <c r="P663" t="s">
        <v>1402</v>
      </c>
      <c r="Q663" t="s">
        <v>102</v>
      </c>
      <c r="R663">
        <v>0</v>
      </c>
      <c r="S663">
        <v>0</v>
      </c>
      <c r="T663">
        <v>8.5</v>
      </c>
      <c r="U663">
        <v>0</v>
      </c>
      <c r="V663">
        <v>0</v>
      </c>
      <c r="W663">
        <v>8.25</v>
      </c>
      <c r="X663">
        <v>0</v>
      </c>
      <c r="Y663">
        <v>0</v>
      </c>
      <c r="Z663">
        <v>1</v>
      </c>
      <c r="AA663">
        <v>60</v>
      </c>
      <c r="AB663" t="s">
        <v>182</v>
      </c>
      <c r="AD663" t="s">
        <v>182</v>
      </c>
      <c r="AE663" t="s">
        <v>182</v>
      </c>
      <c r="AF663" t="s">
        <v>111</v>
      </c>
      <c r="AG663" t="s">
        <v>105</v>
      </c>
      <c r="AH663">
        <v>15</v>
      </c>
      <c r="AI663">
        <v>13</v>
      </c>
      <c r="AJ663">
        <v>12</v>
      </c>
      <c r="AK663">
        <v>5</v>
      </c>
      <c r="AL663">
        <v>0</v>
      </c>
      <c r="AM663">
        <v>0</v>
      </c>
      <c r="AN663">
        <v>0</v>
      </c>
      <c r="AO663">
        <v>0</v>
      </c>
      <c r="AP663" t="s">
        <v>106</v>
      </c>
      <c r="AQ663" t="s">
        <v>107</v>
      </c>
      <c r="AR663" t="s">
        <v>108</v>
      </c>
      <c r="AS663" t="s">
        <v>109</v>
      </c>
      <c r="AT663" t="s">
        <v>110</v>
      </c>
      <c r="AU663" t="s">
        <v>104</v>
      </c>
      <c r="AX663" t="s">
        <v>104</v>
      </c>
      <c r="AY663">
        <v>0</v>
      </c>
      <c r="AZ663">
        <v>0</v>
      </c>
      <c r="BA663">
        <v>5.5</v>
      </c>
      <c r="BC663">
        <v>0</v>
      </c>
      <c r="BD663">
        <v>0</v>
      </c>
      <c r="BJ663" t="s">
        <v>111</v>
      </c>
      <c r="BK663" t="s">
        <v>125</v>
      </c>
      <c r="BL663" t="str">
        <f>"https://www.hvlgroup.com/Products/Specs/"&amp;"H270601-PN"</f>
        <v>https://www.hvlgroup.com/Products/Specs/H270601-PN</v>
      </c>
      <c r="BM663" t="s">
        <v>1561</v>
      </c>
      <c r="BN663" t="str">
        <f>"https://www.hvlgroup.com/Product/"&amp;"H270601-PN"</f>
        <v>https://www.hvlgroup.com/Product/H270601-PN</v>
      </c>
      <c r="BO663" t="s">
        <v>104</v>
      </c>
      <c r="BP663" t="s">
        <v>104</v>
      </c>
      <c r="BQ663" t="s">
        <v>260</v>
      </c>
      <c r="BR663" t="s">
        <v>116</v>
      </c>
      <c r="BS663" t="s">
        <v>1546</v>
      </c>
      <c r="BT663">
        <v>7</v>
      </c>
      <c r="BV663" s="1">
        <v>43466</v>
      </c>
      <c r="BW663">
        <v>0</v>
      </c>
      <c r="BX663">
        <v>0</v>
      </c>
      <c r="BY663" t="s">
        <v>104</v>
      </c>
      <c r="BZ663">
        <v>0</v>
      </c>
      <c r="CA663">
        <v>0</v>
      </c>
      <c r="CB663">
        <v>0</v>
      </c>
      <c r="CC663">
        <v>0</v>
      </c>
      <c r="CD663">
        <v>1</v>
      </c>
      <c r="CE663">
        <v>137</v>
      </c>
      <c r="CF663" t="s">
        <v>90</v>
      </c>
      <c r="CI663" t="s">
        <v>111</v>
      </c>
      <c r="CJ663" t="s">
        <v>118</v>
      </c>
      <c r="CK663" t="s">
        <v>111</v>
      </c>
      <c r="CL663" t="s">
        <v>119</v>
      </c>
      <c r="CM663" t="s">
        <v>104</v>
      </c>
    </row>
    <row r="664" spans="1:91" x14ac:dyDescent="0.25">
      <c r="A664" t="s">
        <v>89</v>
      </c>
      <c r="B664" t="s">
        <v>90</v>
      </c>
      <c r="C664" t="s">
        <v>1564</v>
      </c>
      <c r="D664" t="s">
        <v>1565</v>
      </c>
      <c r="E664" s="4">
        <v>806134880842</v>
      </c>
      <c r="F664" t="s">
        <v>217</v>
      </c>
      <c r="G664" s="4">
        <v>153</v>
      </c>
      <c r="H664" s="4">
        <v>306</v>
      </c>
      <c r="I664" t="s">
        <v>1070</v>
      </c>
      <c r="J664" t="s">
        <v>1544</v>
      </c>
      <c r="K664" t="s">
        <v>96</v>
      </c>
      <c r="L664" t="s">
        <v>97</v>
      </c>
      <c r="M664" t="s">
        <v>98</v>
      </c>
      <c r="N664" t="s">
        <v>99</v>
      </c>
      <c r="P664" t="s">
        <v>1402</v>
      </c>
      <c r="Q664" t="s">
        <v>102</v>
      </c>
      <c r="R664">
        <v>0</v>
      </c>
      <c r="S664">
        <v>20</v>
      </c>
      <c r="T664">
        <v>11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3</v>
      </c>
      <c r="AA664">
        <v>60</v>
      </c>
      <c r="AB664" t="s">
        <v>182</v>
      </c>
      <c r="AD664" t="s">
        <v>182</v>
      </c>
      <c r="AE664" t="s">
        <v>182</v>
      </c>
      <c r="AF664" t="s">
        <v>111</v>
      </c>
      <c r="AG664" t="s">
        <v>105</v>
      </c>
      <c r="AH664">
        <v>25</v>
      </c>
      <c r="AI664">
        <v>23</v>
      </c>
      <c r="AJ664">
        <v>12</v>
      </c>
      <c r="AK664">
        <v>10</v>
      </c>
      <c r="AL664">
        <v>0</v>
      </c>
      <c r="AM664">
        <v>0</v>
      </c>
      <c r="AN664">
        <v>0</v>
      </c>
      <c r="AO664">
        <v>0</v>
      </c>
      <c r="AP664" t="s">
        <v>106</v>
      </c>
      <c r="AQ664" t="s">
        <v>107</v>
      </c>
      <c r="AR664" t="s">
        <v>108</v>
      </c>
      <c r="AS664" t="s">
        <v>109</v>
      </c>
      <c r="AT664" t="s">
        <v>110</v>
      </c>
      <c r="AU664" t="s">
        <v>104</v>
      </c>
      <c r="AX664" t="s">
        <v>104</v>
      </c>
      <c r="AY664">
        <v>0</v>
      </c>
      <c r="AZ664">
        <v>0</v>
      </c>
      <c r="BA664">
        <v>5.5</v>
      </c>
      <c r="BC664">
        <v>0</v>
      </c>
      <c r="BD664">
        <v>0</v>
      </c>
      <c r="BJ664" t="s">
        <v>111</v>
      </c>
      <c r="BK664" t="s">
        <v>113</v>
      </c>
      <c r="BL664" t="str">
        <f>"https://www.hvlgroup.com/Products/Specs/"&amp;"H270603-AGB"</f>
        <v>https://www.hvlgroup.com/Products/Specs/H270603-AGB</v>
      </c>
      <c r="BM664" t="s">
        <v>1566</v>
      </c>
      <c r="BN664" t="str">
        <f>"https://www.hvlgroup.com/Product/"&amp;"H270603-AGB"</f>
        <v>https://www.hvlgroup.com/Product/H270603-AGB</v>
      </c>
      <c r="BO664" t="s">
        <v>104</v>
      </c>
      <c r="BP664" t="s">
        <v>104</v>
      </c>
      <c r="BQ664" t="s">
        <v>260</v>
      </c>
      <c r="BR664" t="s">
        <v>116</v>
      </c>
      <c r="BS664" t="s">
        <v>1546</v>
      </c>
      <c r="BT664">
        <v>7</v>
      </c>
      <c r="BV664" s="1">
        <v>43466</v>
      </c>
      <c r="BW664">
        <v>0</v>
      </c>
      <c r="BX664">
        <v>0</v>
      </c>
      <c r="BY664" t="s">
        <v>104</v>
      </c>
      <c r="BZ664">
        <v>0</v>
      </c>
      <c r="CA664">
        <v>0</v>
      </c>
      <c r="CB664">
        <v>0</v>
      </c>
      <c r="CC664">
        <v>0</v>
      </c>
      <c r="CD664">
        <v>1</v>
      </c>
      <c r="CE664">
        <v>137</v>
      </c>
      <c r="CF664" t="s">
        <v>90</v>
      </c>
      <c r="CI664" t="s">
        <v>111</v>
      </c>
      <c r="CJ664" t="s">
        <v>118</v>
      </c>
      <c r="CK664" t="s">
        <v>111</v>
      </c>
      <c r="CL664" t="s">
        <v>119</v>
      </c>
      <c r="CM664" t="s">
        <v>104</v>
      </c>
    </row>
    <row r="665" spans="1:91" x14ac:dyDescent="0.25">
      <c r="A665" t="s">
        <v>89</v>
      </c>
      <c r="B665" t="s">
        <v>90</v>
      </c>
      <c r="C665" t="s">
        <v>1567</v>
      </c>
      <c r="D665" t="s">
        <v>1565</v>
      </c>
      <c r="E665" s="4">
        <v>806134880880</v>
      </c>
      <c r="F665" t="s">
        <v>217</v>
      </c>
      <c r="G665" s="4">
        <v>153</v>
      </c>
      <c r="H665" s="4">
        <v>306</v>
      </c>
      <c r="I665" t="s">
        <v>482</v>
      </c>
      <c r="J665" t="s">
        <v>1544</v>
      </c>
      <c r="K665" t="s">
        <v>96</v>
      </c>
      <c r="L665" t="s">
        <v>97</v>
      </c>
      <c r="M665" t="s">
        <v>98</v>
      </c>
      <c r="N665" t="s">
        <v>121</v>
      </c>
      <c r="O665" t="s">
        <v>100</v>
      </c>
      <c r="P665" t="s">
        <v>1402</v>
      </c>
      <c r="Q665" t="s">
        <v>102</v>
      </c>
      <c r="R665">
        <v>0</v>
      </c>
      <c r="S665">
        <v>20</v>
      </c>
      <c r="T665">
        <v>11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3</v>
      </c>
      <c r="AA665">
        <v>60</v>
      </c>
      <c r="AB665" t="s">
        <v>182</v>
      </c>
      <c r="AD665" t="s">
        <v>182</v>
      </c>
      <c r="AE665" t="s">
        <v>182</v>
      </c>
      <c r="AF665" t="s">
        <v>111</v>
      </c>
      <c r="AG665" t="s">
        <v>105</v>
      </c>
      <c r="AH665">
        <v>25</v>
      </c>
      <c r="AI665">
        <v>23</v>
      </c>
      <c r="AJ665">
        <v>12</v>
      </c>
      <c r="AK665">
        <v>10</v>
      </c>
      <c r="AL665">
        <v>0</v>
      </c>
      <c r="AM665">
        <v>0</v>
      </c>
      <c r="AN665">
        <v>0</v>
      </c>
      <c r="AO665">
        <v>0</v>
      </c>
      <c r="AP665" t="s">
        <v>106</v>
      </c>
      <c r="AQ665" t="s">
        <v>107</v>
      </c>
      <c r="AR665" t="s">
        <v>108</v>
      </c>
      <c r="AS665" t="s">
        <v>109</v>
      </c>
      <c r="AT665" t="s">
        <v>110</v>
      </c>
      <c r="AU665" t="s">
        <v>104</v>
      </c>
      <c r="AX665" t="s">
        <v>104</v>
      </c>
      <c r="AY665">
        <v>0</v>
      </c>
      <c r="AZ665">
        <v>0</v>
      </c>
      <c r="BA665">
        <v>5.5</v>
      </c>
      <c r="BC665">
        <v>0</v>
      </c>
      <c r="BD665">
        <v>0</v>
      </c>
      <c r="BJ665" t="s">
        <v>111</v>
      </c>
      <c r="BK665" t="s">
        <v>122</v>
      </c>
      <c r="BL665" t="str">
        <f>"https://www.hvlgroup.com/Products/Specs/"&amp;"H270603-OB"</f>
        <v>https://www.hvlgroup.com/Products/Specs/H270603-OB</v>
      </c>
      <c r="BM665" t="s">
        <v>1566</v>
      </c>
      <c r="BN665" t="str">
        <f>"https://www.hvlgroup.com/Product/"&amp;"H270603-OB"</f>
        <v>https://www.hvlgroup.com/Product/H270603-OB</v>
      </c>
      <c r="BO665" t="s">
        <v>104</v>
      </c>
      <c r="BP665" t="s">
        <v>104</v>
      </c>
      <c r="BQ665" t="s">
        <v>260</v>
      </c>
      <c r="BR665" t="s">
        <v>116</v>
      </c>
      <c r="BS665" t="s">
        <v>1546</v>
      </c>
      <c r="BT665">
        <v>7</v>
      </c>
      <c r="BV665" s="1">
        <v>43466</v>
      </c>
      <c r="BW665">
        <v>0</v>
      </c>
      <c r="BX665">
        <v>0</v>
      </c>
      <c r="BY665" t="s">
        <v>104</v>
      </c>
      <c r="BZ665">
        <v>0</v>
      </c>
      <c r="CA665">
        <v>0</v>
      </c>
      <c r="CB665">
        <v>0</v>
      </c>
      <c r="CC665">
        <v>0</v>
      </c>
      <c r="CD665">
        <v>1</v>
      </c>
      <c r="CE665">
        <v>137</v>
      </c>
      <c r="CF665" t="s">
        <v>90</v>
      </c>
      <c r="CI665" t="s">
        <v>111</v>
      </c>
      <c r="CJ665" t="s">
        <v>118</v>
      </c>
      <c r="CK665" t="s">
        <v>111</v>
      </c>
      <c r="CL665" t="s">
        <v>119</v>
      </c>
      <c r="CM665" t="s">
        <v>104</v>
      </c>
    </row>
    <row r="666" spans="1:91" x14ac:dyDescent="0.25">
      <c r="A666" t="s">
        <v>89</v>
      </c>
      <c r="B666" t="s">
        <v>90</v>
      </c>
      <c r="C666" t="s">
        <v>1568</v>
      </c>
      <c r="D666" t="s">
        <v>1565</v>
      </c>
      <c r="E666" s="4">
        <v>806134880903</v>
      </c>
      <c r="F666" t="s">
        <v>217</v>
      </c>
      <c r="G666" s="4">
        <v>153</v>
      </c>
      <c r="H666" s="4">
        <v>306</v>
      </c>
      <c r="I666" t="s">
        <v>482</v>
      </c>
      <c r="J666" t="s">
        <v>1544</v>
      </c>
      <c r="K666" t="s">
        <v>96</v>
      </c>
      <c r="L666" t="s">
        <v>97</v>
      </c>
      <c r="M666" t="s">
        <v>98</v>
      </c>
      <c r="N666" t="s">
        <v>124</v>
      </c>
      <c r="O666" t="s">
        <v>100</v>
      </c>
      <c r="P666" t="s">
        <v>1402</v>
      </c>
      <c r="Q666" t="s">
        <v>102</v>
      </c>
      <c r="R666">
        <v>0</v>
      </c>
      <c r="S666">
        <v>20</v>
      </c>
      <c r="T666">
        <v>11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3</v>
      </c>
      <c r="AA666">
        <v>60</v>
      </c>
      <c r="AB666" t="s">
        <v>182</v>
      </c>
      <c r="AD666" t="s">
        <v>182</v>
      </c>
      <c r="AE666" t="s">
        <v>182</v>
      </c>
      <c r="AF666" t="s">
        <v>111</v>
      </c>
      <c r="AG666" t="s">
        <v>105</v>
      </c>
      <c r="AH666">
        <v>25</v>
      </c>
      <c r="AI666">
        <v>23</v>
      </c>
      <c r="AJ666">
        <v>12</v>
      </c>
      <c r="AK666">
        <v>10</v>
      </c>
      <c r="AL666">
        <v>0</v>
      </c>
      <c r="AM666">
        <v>0</v>
      </c>
      <c r="AN666">
        <v>0</v>
      </c>
      <c r="AO666">
        <v>0</v>
      </c>
      <c r="AP666" t="s">
        <v>106</v>
      </c>
      <c r="AQ666" t="s">
        <v>107</v>
      </c>
      <c r="AR666" t="s">
        <v>108</v>
      </c>
      <c r="AS666" t="s">
        <v>109</v>
      </c>
      <c r="AT666" t="s">
        <v>110</v>
      </c>
      <c r="AU666" t="s">
        <v>104</v>
      </c>
      <c r="AX666" t="s">
        <v>104</v>
      </c>
      <c r="AY666">
        <v>0</v>
      </c>
      <c r="AZ666">
        <v>0</v>
      </c>
      <c r="BA666">
        <v>5.5</v>
      </c>
      <c r="BC666">
        <v>0</v>
      </c>
      <c r="BD666">
        <v>0</v>
      </c>
      <c r="BJ666" t="s">
        <v>111</v>
      </c>
      <c r="BK666" t="s">
        <v>125</v>
      </c>
      <c r="BL666" t="str">
        <f>"https://www.hvlgroup.com/Products/Specs/"&amp;"H270603-PN"</f>
        <v>https://www.hvlgroup.com/Products/Specs/H270603-PN</v>
      </c>
      <c r="BM666" t="s">
        <v>1566</v>
      </c>
      <c r="BN666" t="str">
        <f>"https://www.hvlgroup.com/Product/"&amp;"H270603-PN"</f>
        <v>https://www.hvlgroup.com/Product/H270603-PN</v>
      </c>
      <c r="BO666" t="s">
        <v>104</v>
      </c>
      <c r="BP666" t="s">
        <v>104</v>
      </c>
      <c r="BQ666" t="s">
        <v>260</v>
      </c>
      <c r="BR666" t="s">
        <v>116</v>
      </c>
      <c r="BS666" t="s">
        <v>1546</v>
      </c>
      <c r="BT666">
        <v>7</v>
      </c>
      <c r="BV666" s="1">
        <v>43466</v>
      </c>
      <c r="BW666">
        <v>0</v>
      </c>
      <c r="BX666">
        <v>0</v>
      </c>
      <c r="BY666" t="s">
        <v>104</v>
      </c>
      <c r="BZ666">
        <v>0</v>
      </c>
      <c r="CA666">
        <v>0</v>
      </c>
      <c r="CB666">
        <v>0</v>
      </c>
      <c r="CC666">
        <v>0</v>
      </c>
      <c r="CD666">
        <v>1</v>
      </c>
      <c r="CE666">
        <v>137</v>
      </c>
      <c r="CF666" t="s">
        <v>90</v>
      </c>
      <c r="CI666" t="s">
        <v>111</v>
      </c>
      <c r="CJ666" t="s">
        <v>118</v>
      </c>
      <c r="CK666" t="s">
        <v>111</v>
      </c>
      <c r="CL666" t="s">
        <v>119</v>
      </c>
      <c r="CM666" t="s">
        <v>104</v>
      </c>
    </row>
    <row r="667" spans="1:91" x14ac:dyDescent="0.25">
      <c r="A667" t="s">
        <v>89</v>
      </c>
      <c r="B667" t="s">
        <v>90</v>
      </c>
      <c r="C667" t="s">
        <v>1569</v>
      </c>
      <c r="D667" t="s">
        <v>1570</v>
      </c>
      <c r="E667" s="4">
        <v>806134879891</v>
      </c>
      <c r="F667" t="s">
        <v>187</v>
      </c>
      <c r="G667" s="4">
        <v>98</v>
      </c>
      <c r="H667" s="4">
        <v>196</v>
      </c>
      <c r="I667" t="s">
        <v>1045</v>
      </c>
      <c r="J667" t="s">
        <v>1544</v>
      </c>
      <c r="K667" t="s">
        <v>96</v>
      </c>
      <c r="L667" t="s">
        <v>97</v>
      </c>
      <c r="M667" t="s">
        <v>98</v>
      </c>
      <c r="N667" t="s">
        <v>99</v>
      </c>
      <c r="P667" t="s">
        <v>1402</v>
      </c>
      <c r="Q667" t="s">
        <v>102</v>
      </c>
      <c r="R667">
        <v>0</v>
      </c>
      <c r="S667">
        <v>0</v>
      </c>
      <c r="T667">
        <v>10.5</v>
      </c>
      <c r="U667">
        <v>0</v>
      </c>
      <c r="V667">
        <v>0</v>
      </c>
      <c r="W667">
        <v>12.25</v>
      </c>
      <c r="X667">
        <v>0</v>
      </c>
      <c r="Y667">
        <v>0</v>
      </c>
      <c r="Z667">
        <v>1</v>
      </c>
      <c r="AA667">
        <v>60</v>
      </c>
      <c r="AB667" t="s">
        <v>163</v>
      </c>
      <c r="AD667" t="s">
        <v>163</v>
      </c>
      <c r="AE667" t="s">
        <v>163</v>
      </c>
      <c r="AF667" t="s">
        <v>111</v>
      </c>
      <c r="AG667" t="s">
        <v>105</v>
      </c>
      <c r="AH667">
        <v>22</v>
      </c>
      <c r="AI667">
        <v>16</v>
      </c>
      <c r="AJ667">
        <v>14</v>
      </c>
      <c r="AK667">
        <v>7</v>
      </c>
      <c r="AL667">
        <v>0</v>
      </c>
      <c r="AM667">
        <v>0</v>
      </c>
      <c r="AN667">
        <v>0</v>
      </c>
      <c r="AO667">
        <v>0</v>
      </c>
      <c r="AP667" t="s">
        <v>106</v>
      </c>
      <c r="AQ667" t="s">
        <v>107</v>
      </c>
      <c r="AR667" t="s">
        <v>108</v>
      </c>
      <c r="AS667" t="s">
        <v>109</v>
      </c>
      <c r="AT667" t="s">
        <v>110</v>
      </c>
      <c r="AU667" t="s">
        <v>104</v>
      </c>
      <c r="AX667" t="s">
        <v>104</v>
      </c>
      <c r="AY667">
        <v>0</v>
      </c>
      <c r="AZ667">
        <v>0</v>
      </c>
      <c r="BA667">
        <v>5.5</v>
      </c>
      <c r="BC667">
        <v>0</v>
      </c>
      <c r="BD667">
        <v>0</v>
      </c>
      <c r="BJ667" t="s">
        <v>111</v>
      </c>
      <c r="BK667" t="s">
        <v>113</v>
      </c>
      <c r="BL667" t="str">
        <f>"https://www.hvlgroup.com/Products/Specs/"&amp;"H270701L-AGB"</f>
        <v>https://www.hvlgroup.com/Products/Specs/H270701L-AGB</v>
      </c>
      <c r="BM667" t="s">
        <v>1571</v>
      </c>
      <c r="BN667" t="str">
        <f>"https://www.hvlgroup.com/Product/"&amp;"H270701L-AGB"</f>
        <v>https://www.hvlgroup.com/Product/H270701L-AGB</v>
      </c>
      <c r="BO667" t="s">
        <v>104</v>
      </c>
      <c r="BP667" t="s">
        <v>104</v>
      </c>
      <c r="BQ667" t="s">
        <v>260</v>
      </c>
      <c r="BR667" t="s">
        <v>116</v>
      </c>
      <c r="BS667" t="s">
        <v>1572</v>
      </c>
      <c r="BT667">
        <v>10.5</v>
      </c>
      <c r="BV667" s="1">
        <v>43466</v>
      </c>
      <c r="BW667">
        <v>0</v>
      </c>
      <c r="BX667">
        <v>0</v>
      </c>
      <c r="BY667" t="s">
        <v>104</v>
      </c>
      <c r="BZ667">
        <v>0</v>
      </c>
      <c r="CA667">
        <v>0</v>
      </c>
      <c r="CB667">
        <v>0</v>
      </c>
      <c r="CC667">
        <v>0</v>
      </c>
      <c r="CD667">
        <v>1</v>
      </c>
      <c r="CE667">
        <v>42</v>
      </c>
      <c r="CF667" t="s">
        <v>90</v>
      </c>
      <c r="CI667" t="s">
        <v>111</v>
      </c>
      <c r="CJ667" t="s">
        <v>118</v>
      </c>
      <c r="CK667" t="s">
        <v>111</v>
      </c>
      <c r="CL667" t="s">
        <v>119</v>
      </c>
      <c r="CM667" t="s">
        <v>104</v>
      </c>
    </row>
    <row r="668" spans="1:91" x14ac:dyDescent="0.25">
      <c r="A668" t="s">
        <v>89</v>
      </c>
      <c r="B668" t="s">
        <v>90</v>
      </c>
      <c r="C668" t="s">
        <v>1573</v>
      </c>
      <c r="D668" t="s">
        <v>1570</v>
      </c>
      <c r="E668" s="4">
        <v>806134881429</v>
      </c>
      <c r="F668" t="s">
        <v>187</v>
      </c>
      <c r="G668" s="4">
        <v>98</v>
      </c>
      <c r="H668" s="4">
        <v>196</v>
      </c>
      <c r="I668" t="s">
        <v>1045</v>
      </c>
      <c r="J668" t="s">
        <v>1544</v>
      </c>
      <c r="K668" t="s">
        <v>96</v>
      </c>
      <c r="L668" t="s">
        <v>97</v>
      </c>
      <c r="M668" t="s">
        <v>98</v>
      </c>
      <c r="N668" t="s">
        <v>121</v>
      </c>
      <c r="P668" t="s">
        <v>1402</v>
      </c>
      <c r="Q668" t="s">
        <v>102</v>
      </c>
      <c r="R668">
        <v>0</v>
      </c>
      <c r="S668">
        <v>0</v>
      </c>
      <c r="T668">
        <v>10.5</v>
      </c>
      <c r="U668">
        <v>0</v>
      </c>
      <c r="V668">
        <v>0</v>
      </c>
      <c r="W668">
        <v>12.25</v>
      </c>
      <c r="X668">
        <v>0</v>
      </c>
      <c r="Y668">
        <v>0</v>
      </c>
      <c r="Z668">
        <v>1</v>
      </c>
      <c r="AA668">
        <v>60</v>
      </c>
      <c r="AB668" t="s">
        <v>163</v>
      </c>
      <c r="AD668" t="s">
        <v>163</v>
      </c>
      <c r="AE668" t="s">
        <v>163</v>
      </c>
      <c r="AF668" t="s">
        <v>111</v>
      </c>
      <c r="AG668" t="s">
        <v>105</v>
      </c>
      <c r="AH668">
        <v>22</v>
      </c>
      <c r="AI668">
        <v>16</v>
      </c>
      <c r="AJ668">
        <v>14</v>
      </c>
      <c r="AK668">
        <v>7</v>
      </c>
      <c r="AL668">
        <v>0</v>
      </c>
      <c r="AM668">
        <v>0</v>
      </c>
      <c r="AN668">
        <v>0</v>
      </c>
      <c r="AO668">
        <v>0</v>
      </c>
      <c r="AP668" t="s">
        <v>106</v>
      </c>
      <c r="AQ668" t="s">
        <v>107</v>
      </c>
      <c r="AR668" t="s">
        <v>108</v>
      </c>
      <c r="AS668" t="s">
        <v>109</v>
      </c>
      <c r="AT668" t="s">
        <v>110</v>
      </c>
      <c r="AU668" t="s">
        <v>104</v>
      </c>
      <c r="AX668" t="s">
        <v>104</v>
      </c>
      <c r="AY668">
        <v>0</v>
      </c>
      <c r="AZ668">
        <v>0</v>
      </c>
      <c r="BA668">
        <v>5.5</v>
      </c>
      <c r="BC668">
        <v>0</v>
      </c>
      <c r="BD668">
        <v>0</v>
      </c>
      <c r="BJ668" t="s">
        <v>111</v>
      </c>
      <c r="BK668" t="s">
        <v>122</v>
      </c>
      <c r="BL668" t="str">
        <f>"https://www.hvlgroup.com/Products/Specs/"&amp;"H270701L-OB"</f>
        <v>https://www.hvlgroup.com/Products/Specs/H270701L-OB</v>
      </c>
      <c r="BM668" t="s">
        <v>1571</v>
      </c>
      <c r="BN668" t="str">
        <f>"https://www.hvlgroup.com/Product/"&amp;"H270701L-OB"</f>
        <v>https://www.hvlgroup.com/Product/H270701L-OB</v>
      </c>
      <c r="BO668" t="s">
        <v>104</v>
      </c>
      <c r="BP668" t="s">
        <v>104</v>
      </c>
      <c r="BQ668" t="s">
        <v>260</v>
      </c>
      <c r="BR668" t="s">
        <v>116</v>
      </c>
      <c r="BS668" t="s">
        <v>1572</v>
      </c>
      <c r="BT668">
        <v>10.5</v>
      </c>
      <c r="BV668" s="1">
        <v>43466</v>
      </c>
      <c r="BW668">
        <v>0</v>
      </c>
      <c r="BX668">
        <v>0</v>
      </c>
      <c r="BY668" t="s">
        <v>104</v>
      </c>
      <c r="BZ668">
        <v>0</v>
      </c>
      <c r="CA668">
        <v>0</v>
      </c>
      <c r="CB668">
        <v>0</v>
      </c>
      <c r="CC668">
        <v>0</v>
      </c>
      <c r="CD668">
        <v>1</v>
      </c>
      <c r="CE668">
        <v>42</v>
      </c>
      <c r="CF668" t="s">
        <v>90</v>
      </c>
      <c r="CI668" t="s">
        <v>111</v>
      </c>
      <c r="CJ668" t="s">
        <v>118</v>
      </c>
      <c r="CK668" t="s">
        <v>111</v>
      </c>
      <c r="CL668" t="s">
        <v>119</v>
      </c>
      <c r="CM668" t="s">
        <v>104</v>
      </c>
    </row>
    <row r="669" spans="1:91" x14ac:dyDescent="0.25">
      <c r="A669" t="s">
        <v>89</v>
      </c>
      <c r="B669" t="s">
        <v>90</v>
      </c>
      <c r="C669" t="s">
        <v>1574</v>
      </c>
      <c r="D669" t="s">
        <v>1570</v>
      </c>
      <c r="E669" s="4">
        <v>806134880224</v>
      </c>
      <c r="F669" t="s">
        <v>187</v>
      </c>
      <c r="G669" s="4">
        <v>98</v>
      </c>
      <c r="H669" s="4">
        <v>196</v>
      </c>
      <c r="I669" t="s">
        <v>1045</v>
      </c>
      <c r="J669" t="s">
        <v>1544</v>
      </c>
      <c r="K669" t="s">
        <v>96</v>
      </c>
      <c r="L669" t="s">
        <v>97</v>
      </c>
      <c r="M669" t="s">
        <v>98</v>
      </c>
      <c r="N669" t="s">
        <v>124</v>
      </c>
      <c r="P669" t="s">
        <v>1402</v>
      </c>
      <c r="Q669" t="s">
        <v>102</v>
      </c>
      <c r="R669">
        <v>0</v>
      </c>
      <c r="S669">
        <v>0</v>
      </c>
      <c r="T669">
        <v>10.5</v>
      </c>
      <c r="U669">
        <v>0</v>
      </c>
      <c r="V669">
        <v>0</v>
      </c>
      <c r="W669">
        <v>12.25</v>
      </c>
      <c r="X669">
        <v>0</v>
      </c>
      <c r="Y669">
        <v>0</v>
      </c>
      <c r="Z669">
        <v>1</v>
      </c>
      <c r="AA669">
        <v>60</v>
      </c>
      <c r="AB669" t="s">
        <v>163</v>
      </c>
      <c r="AD669" t="s">
        <v>163</v>
      </c>
      <c r="AE669" t="s">
        <v>163</v>
      </c>
      <c r="AF669" t="s">
        <v>111</v>
      </c>
      <c r="AG669" t="s">
        <v>105</v>
      </c>
      <c r="AH669">
        <v>22</v>
      </c>
      <c r="AI669">
        <v>16</v>
      </c>
      <c r="AJ669">
        <v>14</v>
      </c>
      <c r="AK669">
        <v>7</v>
      </c>
      <c r="AL669">
        <v>0</v>
      </c>
      <c r="AM669">
        <v>0</v>
      </c>
      <c r="AN669">
        <v>0</v>
      </c>
      <c r="AO669">
        <v>0</v>
      </c>
      <c r="AP669" t="s">
        <v>106</v>
      </c>
      <c r="AQ669" t="s">
        <v>107</v>
      </c>
      <c r="AR669" t="s">
        <v>108</v>
      </c>
      <c r="AS669" t="s">
        <v>109</v>
      </c>
      <c r="AT669" t="s">
        <v>110</v>
      </c>
      <c r="AU669" t="s">
        <v>104</v>
      </c>
      <c r="AX669" t="s">
        <v>104</v>
      </c>
      <c r="AY669">
        <v>0</v>
      </c>
      <c r="AZ669">
        <v>0</v>
      </c>
      <c r="BA669">
        <v>5.5</v>
      </c>
      <c r="BC669">
        <v>0</v>
      </c>
      <c r="BD669">
        <v>0</v>
      </c>
      <c r="BJ669" t="s">
        <v>111</v>
      </c>
      <c r="BK669" t="s">
        <v>125</v>
      </c>
      <c r="BL669" t="str">
        <f>"https://www.hvlgroup.com/Products/Specs/"&amp;"H270701L-PN"</f>
        <v>https://www.hvlgroup.com/Products/Specs/H270701L-PN</v>
      </c>
      <c r="BM669" t="s">
        <v>1571</v>
      </c>
      <c r="BN669" t="str">
        <f>"https://www.hvlgroup.com/Product/"&amp;"H270701L-PN"</f>
        <v>https://www.hvlgroup.com/Product/H270701L-PN</v>
      </c>
      <c r="BO669" t="s">
        <v>104</v>
      </c>
      <c r="BP669" t="s">
        <v>104</v>
      </c>
      <c r="BQ669" t="s">
        <v>260</v>
      </c>
      <c r="BR669" t="s">
        <v>116</v>
      </c>
      <c r="BS669" t="s">
        <v>1572</v>
      </c>
      <c r="BT669">
        <v>10.5</v>
      </c>
      <c r="BV669" s="1">
        <v>43466</v>
      </c>
      <c r="BW669">
        <v>0</v>
      </c>
      <c r="BX669">
        <v>0</v>
      </c>
      <c r="BY669" t="s">
        <v>104</v>
      </c>
      <c r="BZ669">
        <v>0</v>
      </c>
      <c r="CA669">
        <v>0</v>
      </c>
      <c r="CB669">
        <v>0</v>
      </c>
      <c r="CC669">
        <v>0</v>
      </c>
      <c r="CD669">
        <v>1</v>
      </c>
      <c r="CE669">
        <v>42</v>
      </c>
      <c r="CF669" t="s">
        <v>90</v>
      </c>
      <c r="CI669" t="s">
        <v>111</v>
      </c>
      <c r="CJ669" t="s">
        <v>118</v>
      </c>
      <c r="CK669" t="s">
        <v>111</v>
      </c>
      <c r="CL669" t="s">
        <v>119</v>
      </c>
      <c r="CM669" t="s">
        <v>104</v>
      </c>
    </row>
    <row r="670" spans="1:91" x14ac:dyDescent="0.25">
      <c r="A670" t="s">
        <v>89</v>
      </c>
      <c r="B670" t="s">
        <v>90</v>
      </c>
      <c r="C670" t="s">
        <v>1575</v>
      </c>
      <c r="D670" t="s">
        <v>1576</v>
      </c>
      <c r="E670" s="4">
        <v>806134880231</v>
      </c>
      <c r="F670" t="s">
        <v>192</v>
      </c>
      <c r="G670" s="4">
        <v>76</v>
      </c>
      <c r="I670" t="s">
        <v>1045</v>
      </c>
      <c r="J670" t="s">
        <v>1544</v>
      </c>
      <c r="K670" t="s">
        <v>96</v>
      </c>
      <c r="L670" t="s">
        <v>97</v>
      </c>
      <c r="M670" t="s">
        <v>98</v>
      </c>
      <c r="N670" t="s">
        <v>99</v>
      </c>
      <c r="P670" t="s">
        <v>1402</v>
      </c>
      <c r="Q670" t="s">
        <v>102</v>
      </c>
      <c r="R670">
        <v>0</v>
      </c>
      <c r="S670">
        <v>0</v>
      </c>
      <c r="T670">
        <v>7</v>
      </c>
      <c r="U670">
        <v>0</v>
      </c>
      <c r="V670">
        <v>0</v>
      </c>
      <c r="W670">
        <v>8.25</v>
      </c>
      <c r="X670">
        <v>0</v>
      </c>
      <c r="Y670">
        <v>0</v>
      </c>
      <c r="Z670">
        <v>1</v>
      </c>
      <c r="AA670">
        <v>60</v>
      </c>
      <c r="AB670" t="s">
        <v>182</v>
      </c>
      <c r="AD670" t="s">
        <v>182</v>
      </c>
      <c r="AE670" t="s">
        <v>182</v>
      </c>
      <c r="AF670" t="s">
        <v>111</v>
      </c>
      <c r="AG670" t="s">
        <v>105</v>
      </c>
      <c r="AH670">
        <v>18</v>
      </c>
      <c r="AI670">
        <v>12</v>
      </c>
      <c r="AJ670">
        <v>10</v>
      </c>
      <c r="AK670">
        <v>5</v>
      </c>
      <c r="AL670">
        <v>0</v>
      </c>
      <c r="AM670">
        <v>0</v>
      </c>
      <c r="AN670">
        <v>0</v>
      </c>
      <c r="AO670">
        <v>0</v>
      </c>
      <c r="AP670" t="s">
        <v>106</v>
      </c>
      <c r="AQ670" t="s">
        <v>107</v>
      </c>
      <c r="AR670" t="s">
        <v>108</v>
      </c>
      <c r="AS670" t="s">
        <v>109</v>
      </c>
      <c r="AT670" t="s">
        <v>110</v>
      </c>
      <c r="AU670" t="s">
        <v>104</v>
      </c>
      <c r="AX670" t="s">
        <v>104</v>
      </c>
      <c r="AY670">
        <v>0</v>
      </c>
      <c r="AZ670">
        <v>0</v>
      </c>
      <c r="BA670">
        <v>5.5</v>
      </c>
      <c r="BC670">
        <v>0</v>
      </c>
      <c r="BD670">
        <v>0</v>
      </c>
      <c r="BJ670" t="s">
        <v>111</v>
      </c>
      <c r="BK670" t="s">
        <v>113</v>
      </c>
      <c r="BL670" t="str">
        <f>"https://www.hvlgroup.com/Products/Specs/"&amp;"H270701S-AGB"</f>
        <v>https://www.hvlgroup.com/Products/Specs/H270701S-AGB</v>
      </c>
      <c r="BM670" t="s">
        <v>1571</v>
      </c>
      <c r="BN670" t="str">
        <f>"https://www.hvlgroup.com/Product/"&amp;"H270701S-AGB"</f>
        <v>https://www.hvlgroup.com/Product/H270701S-AGB</v>
      </c>
      <c r="BO670" t="s">
        <v>104</v>
      </c>
      <c r="BP670" t="s">
        <v>104</v>
      </c>
      <c r="BQ670" t="s">
        <v>260</v>
      </c>
      <c r="BR670" t="s">
        <v>116</v>
      </c>
      <c r="BS670" t="s">
        <v>1546</v>
      </c>
      <c r="BT670">
        <v>7</v>
      </c>
      <c r="BV670" s="1">
        <v>43466</v>
      </c>
      <c r="BW670">
        <v>0</v>
      </c>
      <c r="BX670">
        <v>0</v>
      </c>
      <c r="BY670" t="s">
        <v>104</v>
      </c>
      <c r="BZ670">
        <v>0</v>
      </c>
      <c r="CA670">
        <v>0</v>
      </c>
      <c r="CB670">
        <v>0</v>
      </c>
      <c r="CC670">
        <v>0</v>
      </c>
      <c r="CD670">
        <v>1</v>
      </c>
      <c r="CE670">
        <v>42</v>
      </c>
      <c r="CF670" t="s">
        <v>90</v>
      </c>
      <c r="CG670" s="1">
        <v>43709</v>
      </c>
      <c r="CI670" t="s">
        <v>111</v>
      </c>
      <c r="CJ670" t="s">
        <v>118</v>
      </c>
      <c r="CK670" t="s">
        <v>111</v>
      </c>
      <c r="CL670" t="s">
        <v>119</v>
      </c>
      <c r="CM670" t="s">
        <v>104</v>
      </c>
    </row>
    <row r="671" spans="1:91" x14ac:dyDescent="0.25">
      <c r="A671" t="s">
        <v>89</v>
      </c>
      <c r="B671" t="s">
        <v>90</v>
      </c>
      <c r="C671" t="s">
        <v>1577</v>
      </c>
      <c r="D671" t="s">
        <v>1576</v>
      </c>
      <c r="E671" s="4">
        <v>806134880255</v>
      </c>
      <c r="F671" t="s">
        <v>192</v>
      </c>
      <c r="G671" s="4">
        <v>76</v>
      </c>
      <c r="I671" t="s">
        <v>1045</v>
      </c>
      <c r="J671" t="s">
        <v>1544</v>
      </c>
      <c r="K671" t="s">
        <v>96</v>
      </c>
      <c r="L671" t="s">
        <v>97</v>
      </c>
      <c r="M671" t="s">
        <v>98</v>
      </c>
      <c r="N671" t="s">
        <v>121</v>
      </c>
      <c r="P671" t="s">
        <v>1402</v>
      </c>
      <c r="Q671" t="s">
        <v>102</v>
      </c>
      <c r="R671">
        <v>0</v>
      </c>
      <c r="S671">
        <v>0</v>
      </c>
      <c r="T671">
        <v>7</v>
      </c>
      <c r="U671">
        <v>0</v>
      </c>
      <c r="V671">
        <v>0</v>
      </c>
      <c r="W671">
        <v>8.25</v>
      </c>
      <c r="X671">
        <v>0</v>
      </c>
      <c r="Y671">
        <v>0</v>
      </c>
      <c r="Z671">
        <v>1</v>
      </c>
      <c r="AA671">
        <v>60</v>
      </c>
      <c r="AB671" t="s">
        <v>182</v>
      </c>
      <c r="AD671" t="s">
        <v>182</v>
      </c>
      <c r="AE671" t="s">
        <v>182</v>
      </c>
      <c r="AF671" t="s">
        <v>111</v>
      </c>
      <c r="AG671" t="s">
        <v>105</v>
      </c>
      <c r="AH671">
        <v>18</v>
      </c>
      <c r="AI671">
        <v>12</v>
      </c>
      <c r="AJ671">
        <v>10</v>
      </c>
      <c r="AK671">
        <v>5</v>
      </c>
      <c r="AL671">
        <v>0</v>
      </c>
      <c r="AM671">
        <v>0</v>
      </c>
      <c r="AN671">
        <v>0</v>
      </c>
      <c r="AO671">
        <v>0</v>
      </c>
      <c r="AP671" t="s">
        <v>106</v>
      </c>
      <c r="AQ671" t="s">
        <v>107</v>
      </c>
      <c r="AR671" t="s">
        <v>108</v>
      </c>
      <c r="AS671" t="s">
        <v>109</v>
      </c>
      <c r="AT671" t="s">
        <v>110</v>
      </c>
      <c r="AU671" t="s">
        <v>104</v>
      </c>
      <c r="AX671" t="s">
        <v>104</v>
      </c>
      <c r="AY671">
        <v>0</v>
      </c>
      <c r="AZ671">
        <v>0</v>
      </c>
      <c r="BA671">
        <v>5.5</v>
      </c>
      <c r="BC671">
        <v>0</v>
      </c>
      <c r="BD671">
        <v>0</v>
      </c>
      <c r="BJ671" t="s">
        <v>111</v>
      </c>
      <c r="BK671" t="s">
        <v>122</v>
      </c>
      <c r="BL671" t="str">
        <f>"https://www.hvlgroup.com/Products/Specs/"&amp;"H270701S-OB"</f>
        <v>https://www.hvlgroup.com/Products/Specs/H270701S-OB</v>
      </c>
      <c r="BM671" t="s">
        <v>1571</v>
      </c>
      <c r="BN671" t="str">
        <f>"https://www.hvlgroup.com/Product/"&amp;"H270701S-OB"</f>
        <v>https://www.hvlgroup.com/Product/H270701S-OB</v>
      </c>
      <c r="BO671" t="s">
        <v>104</v>
      </c>
      <c r="BP671" t="s">
        <v>104</v>
      </c>
      <c r="BQ671" t="s">
        <v>260</v>
      </c>
      <c r="BR671" t="s">
        <v>116</v>
      </c>
      <c r="BS671" t="s">
        <v>1546</v>
      </c>
      <c r="BT671">
        <v>7</v>
      </c>
      <c r="BV671" s="1">
        <v>43466</v>
      </c>
      <c r="BW671">
        <v>0</v>
      </c>
      <c r="BX671">
        <v>0</v>
      </c>
      <c r="BY671" t="s">
        <v>104</v>
      </c>
      <c r="BZ671">
        <v>0</v>
      </c>
      <c r="CA671">
        <v>0</v>
      </c>
      <c r="CB671">
        <v>0</v>
      </c>
      <c r="CC671">
        <v>0</v>
      </c>
      <c r="CD671">
        <v>1</v>
      </c>
      <c r="CE671">
        <v>42</v>
      </c>
      <c r="CF671" t="s">
        <v>90</v>
      </c>
      <c r="CG671" s="1">
        <v>43709</v>
      </c>
      <c r="CI671" t="s">
        <v>111</v>
      </c>
      <c r="CJ671" t="s">
        <v>118</v>
      </c>
      <c r="CK671" t="s">
        <v>111</v>
      </c>
      <c r="CL671" t="s">
        <v>119</v>
      </c>
      <c r="CM671" t="s">
        <v>104</v>
      </c>
    </row>
    <row r="672" spans="1:91" x14ac:dyDescent="0.25">
      <c r="A672" t="s">
        <v>89</v>
      </c>
      <c r="B672" t="s">
        <v>90</v>
      </c>
      <c r="C672" t="s">
        <v>1578</v>
      </c>
      <c r="D672" t="s">
        <v>1576</v>
      </c>
      <c r="E672" s="4">
        <v>806134880804</v>
      </c>
      <c r="F672" t="s">
        <v>192</v>
      </c>
      <c r="G672" s="4">
        <v>76</v>
      </c>
      <c r="I672" t="s">
        <v>1045</v>
      </c>
      <c r="J672" t="s">
        <v>1544</v>
      </c>
      <c r="K672" t="s">
        <v>96</v>
      </c>
      <c r="L672" t="s">
        <v>97</v>
      </c>
      <c r="M672" t="s">
        <v>98</v>
      </c>
      <c r="N672" t="s">
        <v>124</v>
      </c>
      <c r="P672" t="s">
        <v>1402</v>
      </c>
      <c r="Q672" t="s">
        <v>102</v>
      </c>
      <c r="R672">
        <v>0</v>
      </c>
      <c r="S672">
        <v>0</v>
      </c>
      <c r="T672">
        <v>7</v>
      </c>
      <c r="U672">
        <v>0</v>
      </c>
      <c r="V672">
        <v>0</v>
      </c>
      <c r="W672">
        <v>8.25</v>
      </c>
      <c r="X672">
        <v>0</v>
      </c>
      <c r="Y672">
        <v>0</v>
      </c>
      <c r="Z672">
        <v>1</v>
      </c>
      <c r="AA672">
        <v>60</v>
      </c>
      <c r="AB672" t="s">
        <v>182</v>
      </c>
      <c r="AD672" t="s">
        <v>182</v>
      </c>
      <c r="AE672" t="s">
        <v>182</v>
      </c>
      <c r="AF672" t="s">
        <v>111</v>
      </c>
      <c r="AG672" t="s">
        <v>105</v>
      </c>
      <c r="AH672">
        <v>18</v>
      </c>
      <c r="AI672">
        <v>12</v>
      </c>
      <c r="AJ672">
        <v>10</v>
      </c>
      <c r="AK672">
        <v>5</v>
      </c>
      <c r="AL672">
        <v>0</v>
      </c>
      <c r="AM672">
        <v>0</v>
      </c>
      <c r="AN672">
        <v>0</v>
      </c>
      <c r="AO672">
        <v>0</v>
      </c>
      <c r="AP672" t="s">
        <v>106</v>
      </c>
      <c r="AQ672" t="s">
        <v>107</v>
      </c>
      <c r="AR672" t="s">
        <v>108</v>
      </c>
      <c r="AS672" t="s">
        <v>109</v>
      </c>
      <c r="AT672" t="s">
        <v>110</v>
      </c>
      <c r="AU672" t="s">
        <v>104</v>
      </c>
      <c r="AX672" t="s">
        <v>104</v>
      </c>
      <c r="AY672">
        <v>0</v>
      </c>
      <c r="AZ672">
        <v>0</v>
      </c>
      <c r="BA672">
        <v>5.5</v>
      </c>
      <c r="BC672">
        <v>0</v>
      </c>
      <c r="BD672">
        <v>0</v>
      </c>
      <c r="BJ672" t="s">
        <v>111</v>
      </c>
      <c r="BK672" t="s">
        <v>125</v>
      </c>
      <c r="BL672" t="str">
        <f>"https://www.hvlgroup.com/Products/Specs/"&amp;"H270701S-PN"</f>
        <v>https://www.hvlgroup.com/Products/Specs/H270701S-PN</v>
      </c>
      <c r="BM672" t="s">
        <v>1571</v>
      </c>
      <c r="BN672" t="str">
        <f>"https://www.hvlgroup.com/Product/"&amp;"H270701S-PN"</f>
        <v>https://www.hvlgroup.com/Product/H270701S-PN</v>
      </c>
      <c r="BO672" t="s">
        <v>104</v>
      </c>
      <c r="BP672" t="s">
        <v>104</v>
      </c>
      <c r="BQ672" t="s">
        <v>260</v>
      </c>
      <c r="BR672" t="s">
        <v>116</v>
      </c>
      <c r="BS672" t="s">
        <v>1546</v>
      </c>
      <c r="BT672">
        <v>7</v>
      </c>
      <c r="BV672" s="1">
        <v>43466</v>
      </c>
      <c r="BW672">
        <v>0</v>
      </c>
      <c r="BX672">
        <v>0</v>
      </c>
      <c r="BY672" t="s">
        <v>104</v>
      </c>
      <c r="BZ672">
        <v>0</v>
      </c>
      <c r="CA672">
        <v>0</v>
      </c>
      <c r="CB672">
        <v>0</v>
      </c>
      <c r="CC672">
        <v>0</v>
      </c>
      <c r="CD672">
        <v>1</v>
      </c>
      <c r="CE672">
        <v>42</v>
      </c>
      <c r="CF672" t="s">
        <v>90</v>
      </c>
      <c r="CG672" s="1">
        <v>43709</v>
      </c>
      <c r="CI672" t="s">
        <v>111</v>
      </c>
      <c r="CJ672" t="s">
        <v>118</v>
      </c>
      <c r="CK672" t="s">
        <v>111</v>
      </c>
      <c r="CL672" t="s">
        <v>119</v>
      </c>
      <c r="CM672" t="s">
        <v>104</v>
      </c>
    </row>
    <row r="673" spans="1:91" x14ac:dyDescent="0.25">
      <c r="A673" t="s">
        <v>89</v>
      </c>
      <c r="B673" t="s">
        <v>90</v>
      </c>
      <c r="C673" t="s">
        <v>1579</v>
      </c>
      <c r="D673" t="s">
        <v>1580</v>
      </c>
      <c r="E673" s="4">
        <v>806134881436</v>
      </c>
      <c r="F673" t="s">
        <v>390</v>
      </c>
      <c r="G673" s="4">
        <v>385</v>
      </c>
      <c r="H673" s="4">
        <v>770</v>
      </c>
      <c r="I673" t="s">
        <v>391</v>
      </c>
      <c r="J673" t="s">
        <v>1544</v>
      </c>
      <c r="K673" t="s">
        <v>96</v>
      </c>
      <c r="L673" t="s">
        <v>97</v>
      </c>
      <c r="M673" t="s">
        <v>98</v>
      </c>
      <c r="N673" t="s">
        <v>99</v>
      </c>
      <c r="P673" t="s">
        <v>1402</v>
      </c>
      <c r="Q673" t="s">
        <v>102</v>
      </c>
      <c r="R673">
        <v>0</v>
      </c>
      <c r="S673">
        <v>25</v>
      </c>
      <c r="T673">
        <v>25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5</v>
      </c>
      <c r="AA673">
        <v>60</v>
      </c>
      <c r="AB673" t="s">
        <v>182</v>
      </c>
      <c r="AD673" t="s">
        <v>182</v>
      </c>
      <c r="AE673" t="s">
        <v>182</v>
      </c>
      <c r="AF673" t="s">
        <v>111</v>
      </c>
      <c r="AG673" t="s">
        <v>105</v>
      </c>
      <c r="AH673">
        <v>21</v>
      </c>
      <c r="AI673">
        <v>21</v>
      </c>
      <c r="AJ673">
        <v>26</v>
      </c>
      <c r="AK673">
        <v>24</v>
      </c>
      <c r="AL673">
        <v>0</v>
      </c>
      <c r="AM673">
        <v>0</v>
      </c>
      <c r="AN673">
        <v>0</v>
      </c>
      <c r="AO673">
        <v>0</v>
      </c>
      <c r="AP673" t="s">
        <v>106</v>
      </c>
      <c r="AQ673" t="s">
        <v>107</v>
      </c>
      <c r="AR673" t="s">
        <v>108</v>
      </c>
      <c r="AS673" t="s">
        <v>109</v>
      </c>
      <c r="AT673" t="s">
        <v>110</v>
      </c>
      <c r="AU673" t="s">
        <v>104</v>
      </c>
      <c r="AX673" t="s">
        <v>104</v>
      </c>
      <c r="AY673">
        <v>0</v>
      </c>
      <c r="AZ673">
        <v>0</v>
      </c>
      <c r="BA673">
        <v>5.5</v>
      </c>
      <c r="BC673">
        <v>0</v>
      </c>
      <c r="BD673">
        <v>0</v>
      </c>
      <c r="BJ673" t="s">
        <v>111</v>
      </c>
      <c r="BK673" t="s">
        <v>113</v>
      </c>
      <c r="BL673" t="str">
        <f>"https://www.hvlgroup.com/Products/Specs/"&amp;"H270805-AGB"</f>
        <v>https://www.hvlgroup.com/Products/Specs/H270805-AGB</v>
      </c>
      <c r="BM673" t="s">
        <v>1581</v>
      </c>
      <c r="BN673" t="str">
        <f>"https://www.hvlgroup.com/Product/"&amp;"H270805-AGB"</f>
        <v>https://www.hvlgroup.com/Product/H270805-AGB</v>
      </c>
      <c r="BO673" t="s">
        <v>104</v>
      </c>
      <c r="BP673" t="s">
        <v>104</v>
      </c>
      <c r="BQ673" t="s">
        <v>260</v>
      </c>
      <c r="BR673" t="s">
        <v>116</v>
      </c>
      <c r="BS673" t="s">
        <v>1546</v>
      </c>
      <c r="BT673">
        <v>7</v>
      </c>
      <c r="BV673" s="1">
        <v>43466</v>
      </c>
      <c r="BW673">
        <v>0</v>
      </c>
      <c r="BX673">
        <v>0</v>
      </c>
      <c r="BY673" t="s">
        <v>104</v>
      </c>
      <c r="BZ673">
        <v>0</v>
      </c>
      <c r="CA673">
        <v>0</v>
      </c>
      <c r="CB673">
        <v>0</v>
      </c>
      <c r="CC673">
        <v>0</v>
      </c>
      <c r="CD673">
        <v>1</v>
      </c>
      <c r="CE673">
        <v>5</v>
      </c>
      <c r="CF673" t="s">
        <v>90</v>
      </c>
      <c r="CI673" t="s">
        <v>111</v>
      </c>
      <c r="CJ673" t="s">
        <v>118</v>
      </c>
      <c r="CK673" t="s">
        <v>111</v>
      </c>
      <c r="CL673" t="s">
        <v>119</v>
      </c>
      <c r="CM673" t="s">
        <v>104</v>
      </c>
    </row>
    <row r="674" spans="1:91" x14ac:dyDescent="0.25">
      <c r="A674" t="s">
        <v>89</v>
      </c>
      <c r="B674" t="s">
        <v>90</v>
      </c>
      <c r="C674" t="s">
        <v>1582</v>
      </c>
      <c r="D674" t="s">
        <v>1580</v>
      </c>
      <c r="E674" s="4">
        <v>806134881443</v>
      </c>
      <c r="F674" t="s">
        <v>390</v>
      </c>
      <c r="G674" s="4">
        <v>385</v>
      </c>
      <c r="H674" s="4">
        <v>770</v>
      </c>
      <c r="I674" t="s">
        <v>391</v>
      </c>
      <c r="J674" t="s">
        <v>1544</v>
      </c>
      <c r="K674" t="s">
        <v>96</v>
      </c>
      <c r="L674" t="s">
        <v>97</v>
      </c>
      <c r="M674" t="s">
        <v>98</v>
      </c>
      <c r="N674" t="s">
        <v>121</v>
      </c>
      <c r="P674" t="s">
        <v>1402</v>
      </c>
      <c r="Q674" t="s">
        <v>102</v>
      </c>
      <c r="R674">
        <v>0</v>
      </c>
      <c r="S674">
        <v>25</v>
      </c>
      <c r="T674">
        <v>25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5</v>
      </c>
      <c r="AA674">
        <v>60</v>
      </c>
      <c r="AB674" t="s">
        <v>182</v>
      </c>
      <c r="AD674" t="s">
        <v>182</v>
      </c>
      <c r="AE674" t="s">
        <v>182</v>
      </c>
      <c r="AF674" t="s">
        <v>111</v>
      </c>
      <c r="AG674" t="s">
        <v>105</v>
      </c>
      <c r="AH674">
        <v>21</v>
      </c>
      <c r="AI674">
        <v>21</v>
      </c>
      <c r="AJ674">
        <v>26</v>
      </c>
      <c r="AK674">
        <v>24</v>
      </c>
      <c r="AL674">
        <v>0</v>
      </c>
      <c r="AM674">
        <v>0</v>
      </c>
      <c r="AN674">
        <v>0</v>
      </c>
      <c r="AO674">
        <v>0</v>
      </c>
      <c r="AP674" t="s">
        <v>106</v>
      </c>
      <c r="AQ674" t="s">
        <v>107</v>
      </c>
      <c r="AR674" t="s">
        <v>108</v>
      </c>
      <c r="AS674" t="s">
        <v>109</v>
      </c>
      <c r="AT674" t="s">
        <v>110</v>
      </c>
      <c r="AU674" t="s">
        <v>104</v>
      </c>
      <c r="AX674" t="s">
        <v>104</v>
      </c>
      <c r="AY674">
        <v>0</v>
      </c>
      <c r="AZ674">
        <v>0</v>
      </c>
      <c r="BA674">
        <v>5.5</v>
      </c>
      <c r="BC674">
        <v>0</v>
      </c>
      <c r="BD674">
        <v>0</v>
      </c>
      <c r="BJ674" t="s">
        <v>111</v>
      </c>
      <c r="BK674" t="s">
        <v>122</v>
      </c>
      <c r="BL674" t="str">
        <f>"https://www.hvlgroup.com/Products/Specs/"&amp;"H270805-OB"</f>
        <v>https://www.hvlgroup.com/Products/Specs/H270805-OB</v>
      </c>
      <c r="BM674" t="s">
        <v>1581</v>
      </c>
      <c r="BN674" t="str">
        <f>"https://www.hvlgroup.com/Product/"&amp;"H270805-OB"</f>
        <v>https://www.hvlgroup.com/Product/H270805-OB</v>
      </c>
      <c r="BO674" t="s">
        <v>104</v>
      </c>
      <c r="BP674" t="s">
        <v>104</v>
      </c>
      <c r="BQ674" t="s">
        <v>260</v>
      </c>
      <c r="BR674" t="s">
        <v>116</v>
      </c>
      <c r="BS674" t="s">
        <v>1546</v>
      </c>
      <c r="BT674">
        <v>7</v>
      </c>
      <c r="BV674" s="1">
        <v>43466</v>
      </c>
      <c r="BW674">
        <v>0</v>
      </c>
      <c r="BX674">
        <v>0</v>
      </c>
      <c r="BY674" t="s">
        <v>104</v>
      </c>
      <c r="BZ674">
        <v>0</v>
      </c>
      <c r="CA674">
        <v>0</v>
      </c>
      <c r="CB674">
        <v>0</v>
      </c>
      <c r="CC674">
        <v>0</v>
      </c>
      <c r="CD674">
        <v>1</v>
      </c>
      <c r="CE674">
        <v>5</v>
      </c>
      <c r="CF674" t="s">
        <v>90</v>
      </c>
      <c r="CI674" t="s">
        <v>111</v>
      </c>
      <c r="CJ674" t="s">
        <v>118</v>
      </c>
      <c r="CK674" t="s">
        <v>111</v>
      </c>
      <c r="CL674" t="s">
        <v>119</v>
      </c>
      <c r="CM674" t="s">
        <v>104</v>
      </c>
    </row>
    <row r="675" spans="1:91" x14ac:dyDescent="0.25">
      <c r="A675" t="s">
        <v>89</v>
      </c>
      <c r="B675" t="s">
        <v>90</v>
      </c>
      <c r="C675" t="s">
        <v>1583</v>
      </c>
      <c r="D675" t="s">
        <v>1580</v>
      </c>
      <c r="E675" s="4">
        <v>806134880279</v>
      </c>
      <c r="F675" t="s">
        <v>390</v>
      </c>
      <c r="G675" s="4">
        <v>385</v>
      </c>
      <c r="H675" s="4">
        <v>770</v>
      </c>
      <c r="I675" t="s">
        <v>391</v>
      </c>
      <c r="J675" t="s">
        <v>1544</v>
      </c>
      <c r="K675" t="s">
        <v>96</v>
      </c>
      <c r="L675" t="s">
        <v>97</v>
      </c>
      <c r="M675" t="s">
        <v>98</v>
      </c>
      <c r="N675" t="s">
        <v>124</v>
      </c>
      <c r="P675" t="s">
        <v>1402</v>
      </c>
      <c r="Q675" t="s">
        <v>102</v>
      </c>
      <c r="R675">
        <v>0</v>
      </c>
      <c r="S675">
        <v>25</v>
      </c>
      <c r="T675">
        <v>25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5</v>
      </c>
      <c r="AA675">
        <v>60</v>
      </c>
      <c r="AB675" t="s">
        <v>182</v>
      </c>
      <c r="AD675" t="s">
        <v>182</v>
      </c>
      <c r="AE675" t="s">
        <v>182</v>
      </c>
      <c r="AF675" t="s">
        <v>111</v>
      </c>
      <c r="AG675" t="s">
        <v>105</v>
      </c>
      <c r="AH675">
        <v>21</v>
      </c>
      <c r="AI675">
        <v>21</v>
      </c>
      <c r="AJ675">
        <v>26</v>
      </c>
      <c r="AK675">
        <v>24</v>
      </c>
      <c r="AL675">
        <v>0</v>
      </c>
      <c r="AM675">
        <v>0</v>
      </c>
      <c r="AN675">
        <v>0</v>
      </c>
      <c r="AO675">
        <v>0</v>
      </c>
      <c r="AP675" t="s">
        <v>106</v>
      </c>
      <c r="AQ675" t="s">
        <v>107</v>
      </c>
      <c r="AR675" t="s">
        <v>108</v>
      </c>
      <c r="AS675" t="s">
        <v>109</v>
      </c>
      <c r="AT675" t="s">
        <v>110</v>
      </c>
      <c r="AU675" t="s">
        <v>104</v>
      </c>
      <c r="AX675" t="s">
        <v>104</v>
      </c>
      <c r="AY675">
        <v>0</v>
      </c>
      <c r="AZ675">
        <v>0</v>
      </c>
      <c r="BA675">
        <v>5.5</v>
      </c>
      <c r="BC675">
        <v>0</v>
      </c>
      <c r="BD675">
        <v>0</v>
      </c>
      <c r="BJ675" t="s">
        <v>111</v>
      </c>
      <c r="BK675" t="s">
        <v>125</v>
      </c>
      <c r="BL675" t="str">
        <f>"https://www.hvlgroup.com/Products/Specs/"&amp;"H270805-PN"</f>
        <v>https://www.hvlgroup.com/Products/Specs/H270805-PN</v>
      </c>
      <c r="BM675" t="s">
        <v>1581</v>
      </c>
      <c r="BN675" t="str">
        <f>"https://www.hvlgroup.com/Product/"&amp;"H270805-PN"</f>
        <v>https://www.hvlgroup.com/Product/H270805-PN</v>
      </c>
      <c r="BO675" t="s">
        <v>104</v>
      </c>
      <c r="BP675" t="s">
        <v>104</v>
      </c>
      <c r="BQ675" t="s">
        <v>260</v>
      </c>
      <c r="BR675" t="s">
        <v>116</v>
      </c>
      <c r="BS675" t="s">
        <v>1546</v>
      </c>
      <c r="BT675">
        <v>7</v>
      </c>
      <c r="BV675" s="1">
        <v>43466</v>
      </c>
      <c r="BW675">
        <v>0</v>
      </c>
      <c r="BX675">
        <v>0</v>
      </c>
      <c r="BY675" t="s">
        <v>104</v>
      </c>
      <c r="BZ675">
        <v>0</v>
      </c>
      <c r="CA675">
        <v>0</v>
      </c>
      <c r="CB675">
        <v>0</v>
      </c>
      <c r="CC675">
        <v>0</v>
      </c>
      <c r="CD675">
        <v>1</v>
      </c>
      <c r="CE675">
        <v>5</v>
      </c>
      <c r="CF675" t="s">
        <v>90</v>
      </c>
      <c r="CI675" t="s">
        <v>111</v>
      </c>
      <c r="CJ675" t="s">
        <v>118</v>
      </c>
      <c r="CK675" t="s">
        <v>111</v>
      </c>
      <c r="CL675" t="s">
        <v>119</v>
      </c>
      <c r="CM675" t="s">
        <v>104</v>
      </c>
    </row>
    <row r="676" spans="1:91" x14ac:dyDescent="0.25">
      <c r="A676" t="s">
        <v>89</v>
      </c>
      <c r="B676" t="s">
        <v>90</v>
      </c>
      <c r="C676" t="s">
        <v>1584</v>
      </c>
      <c r="D676" t="s">
        <v>1585</v>
      </c>
      <c r="E676" s="4">
        <v>806134882389</v>
      </c>
      <c r="F676" t="s">
        <v>93</v>
      </c>
      <c r="G676" s="4">
        <v>109</v>
      </c>
      <c r="H676" s="4">
        <v>218</v>
      </c>
      <c r="I676" t="s">
        <v>548</v>
      </c>
      <c r="J676" t="s">
        <v>1586</v>
      </c>
      <c r="K676" t="s">
        <v>96</v>
      </c>
      <c r="L676" t="s">
        <v>97</v>
      </c>
      <c r="M676" t="s">
        <v>98</v>
      </c>
      <c r="N676" t="s">
        <v>99</v>
      </c>
      <c r="P676" t="s">
        <v>839</v>
      </c>
      <c r="Q676" t="s">
        <v>704</v>
      </c>
      <c r="R676">
        <v>0</v>
      </c>
      <c r="S676">
        <v>7.5</v>
      </c>
      <c r="T676">
        <v>13.5</v>
      </c>
      <c r="U676">
        <v>0</v>
      </c>
      <c r="V676">
        <v>0</v>
      </c>
      <c r="W676">
        <v>0</v>
      </c>
      <c r="X676">
        <v>8.75</v>
      </c>
      <c r="Y676">
        <v>0</v>
      </c>
      <c r="Z676">
        <v>1</v>
      </c>
      <c r="AA676">
        <v>60</v>
      </c>
      <c r="AB676" t="s">
        <v>163</v>
      </c>
      <c r="AD676" t="s">
        <v>163</v>
      </c>
      <c r="AE676" t="s">
        <v>163</v>
      </c>
      <c r="AF676" t="s">
        <v>111</v>
      </c>
      <c r="AG676" t="s">
        <v>105</v>
      </c>
      <c r="AH676">
        <v>22</v>
      </c>
      <c r="AI676">
        <v>11</v>
      </c>
      <c r="AJ676">
        <v>12</v>
      </c>
      <c r="AK676">
        <v>5</v>
      </c>
      <c r="AL676">
        <v>0</v>
      </c>
      <c r="AM676">
        <v>0</v>
      </c>
      <c r="AN676">
        <v>0</v>
      </c>
      <c r="AO676">
        <v>0</v>
      </c>
      <c r="AP676" t="s">
        <v>106</v>
      </c>
      <c r="AQ676" t="s">
        <v>107</v>
      </c>
      <c r="AR676" t="s">
        <v>108</v>
      </c>
      <c r="AS676" t="s">
        <v>109</v>
      </c>
      <c r="AT676" t="s">
        <v>110</v>
      </c>
      <c r="AU676" t="s">
        <v>104</v>
      </c>
      <c r="AX676" t="s">
        <v>104</v>
      </c>
      <c r="AY676">
        <v>0</v>
      </c>
      <c r="AZ676">
        <v>0</v>
      </c>
      <c r="BA676">
        <v>4.75</v>
      </c>
      <c r="BC676">
        <v>0</v>
      </c>
      <c r="BD676">
        <v>0</v>
      </c>
      <c r="BJ676" t="s">
        <v>111</v>
      </c>
      <c r="BK676" t="s">
        <v>113</v>
      </c>
      <c r="BL676" t="str">
        <f>"https://www.hvlgroup.com/Products/Specs/"&amp;"H271101-AGB"</f>
        <v>https://www.hvlgroup.com/Products/Specs/H271101-AGB</v>
      </c>
      <c r="BM676" t="s">
        <v>1587</v>
      </c>
      <c r="BN676" t="str">
        <f>"https://www.hvlgroup.com/Product/"&amp;"H271101-AGB"</f>
        <v>https://www.hvlgroup.com/Product/H271101-AGB</v>
      </c>
      <c r="BO676" t="s">
        <v>104</v>
      </c>
      <c r="BP676" t="s">
        <v>104</v>
      </c>
      <c r="BQ676" t="s">
        <v>1588</v>
      </c>
      <c r="BR676" t="s">
        <v>116</v>
      </c>
      <c r="BS676" t="s">
        <v>529</v>
      </c>
      <c r="BT676">
        <v>6</v>
      </c>
      <c r="BV676" s="1">
        <v>43466</v>
      </c>
      <c r="BW676">
        <v>0</v>
      </c>
      <c r="BX676">
        <v>0</v>
      </c>
      <c r="BY676" t="s">
        <v>111</v>
      </c>
      <c r="BZ676">
        <v>0</v>
      </c>
      <c r="CA676">
        <v>0</v>
      </c>
      <c r="CB676">
        <v>0</v>
      </c>
      <c r="CC676">
        <v>0</v>
      </c>
      <c r="CD676">
        <v>1</v>
      </c>
      <c r="CE676">
        <v>82</v>
      </c>
      <c r="CF676" t="s">
        <v>90</v>
      </c>
      <c r="CI676" t="s">
        <v>111</v>
      </c>
      <c r="CJ676" t="s">
        <v>118</v>
      </c>
      <c r="CK676" t="s">
        <v>111</v>
      </c>
      <c r="CL676" t="s">
        <v>119</v>
      </c>
      <c r="CM676" t="s">
        <v>104</v>
      </c>
    </row>
    <row r="677" spans="1:91" x14ac:dyDescent="0.25">
      <c r="A677" t="s">
        <v>89</v>
      </c>
      <c r="B677" t="s">
        <v>90</v>
      </c>
      <c r="C677" t="s">
        <v>1589</v>
      </c>
      <c r="D677" t="s">
        <v>1585</v>
      </c>
      <c r="E677" s="4">
        <v>806134883041</v>
      </c>
      <c r="F677" t="s">
        <v>93</v>
      </c>
      <c r="G677" s="4">
        <v>109</v>
      </c>
      <c r="H677" s="4">
        <v>218</v>
      </c>
      <c r="I677" t="s">
        <v>94</v>
      </c>
      <c r="J677" t="s">
        <v>1586</v>
      </c>
      <c r="K677" t="s">
        <v>96</v>
      </c>
      <c r="L677" t="s">
        <v>97</v>
      </c>
      <c r="M677" t="s">
        <v>98</v>
      </c>
      <c r="N677" t="s">
        <v>121</v>
      </c>
      <c r="P677" t="s">
        <v>844</v>
      </c>
      <c r="Q677" t="s">
        <v>704</v>
      </c>
      <c r="R677">
        <v>0</v>
      </c>
      <c r="S677">
        <v>7.5</v>
      </c>
      <c r="T677">
        <v>13.5</v>
      </c>
      <c r="U677">
        <v>0</v>
      </c>
      <c r="V677">
        <v>0</v>
      </c>
      <c r="W677">
        <v>0</v>
      </c>
      <c r="X677">
        <v>8.75</v>
      </c>
      <c r="Y677">
        <v>0</v>
      </c>
      <c r="Z677">
        <v>1</v>
      </c>
      <c r="AA677">
        <v>60</v>
      </c>
      <c r="AB677" t="s">
        <v>163</v>
      </c>
      <c r="AD677" t="s">
        <v>163</v>
      </c>
      <c r="AE677" t="s">
        <v>163</v>
      </c>
      <c r="AF677" t="s">
        <v>111</v>
      </c>
      <c r="AG677" t="s">
        <v>105</v>
      </c>
      <c r="AH677">
        <v>22</v>
      </c>
      <c r="AI677">
        <v>11</v>
      </c>
      <c r="AJ677">
        <v>12</v>
      </c>
      <c r="AK677">
        <v>5</v>
      </c>
      <c r="AL677">
        <v>0</v>
      </c>
      <c r="AM677">
        <v>0</v>
      </c>
      <c r="AN677">
        <v>0</v>
      </c>
      <c r="AO677">
        <v>0</v>
      </c>
      <c r="AP677" t="s">
        <v>106</v>
      </c>
      <c r="AQ677" t="s">
        <v>107</v>
      </c>
      <c r="AR677" t="s">
        <v>108</v>
      </c>
      <c r="AS677" t="s">
        <v>109</v>
      </c>
      <c r="AT677" t="s">
        <v>110</v>
      </c>
      <c r="AU677" t="s">
        <v>104</v>
      </c>
      <c r="AX677" t="s">
        <v>104</v>
      </c>
      <c r="AY677">
        <v>0</v>
      </c>
      <c r="AZ677">
        <v>0</v>
      </c>
      <c r="BA677">
        <v>4.75</v>
      </c>
      <c r="BC677">
        <v>0</v>
      </c>
      <c r="BD677">
        <v>0</v>
      </c>
      <c r="BJ677" t="s">
        <v>111</v>
      </c>
      <c r="BK677" t="s">
        <v>122</v>
      </c>
      <c r="BL677" t="str">
        <f>"https://www.hvlgroup.com/Products/Specs/"&amp;"H271101-OB"</f>
        <v>https://www.hvlgroup.com/Products/Specs/H271101-OB</v>
      </c>
      <c r="BM677" t="s">
        <v>1587</v>
      </c>
      <c r="BN677" t="str">
        <f>"https://www.hvlgroup.com/Product/"&amp;"H271101-OB"</f>
        <v>https://www.hvlgroup.com/Product/H271101-OB</v>
      </c>
      <c r="BO677" t="s">
        <v>104</v>
      </c>
      <c r="BP677" t="s">
        <v>104</v>
      </c>
      <c r="BQ677" t="s">
        <v>1588</v>
      </c>
      <c r="BR677" t="s">
        <v>116</v>
      </c>
      <c r="BS677" t="s">
        <v>529</v>
      </c>
      <c r="BT677">
        <v>6</v>
      </c>
      <c r="BV677" s="1">
        <v>43466</v>
      </c>
      <c r="BW677">
        <v>0</v>
      </c>
      <c r="BX677">
        <v>0</v>
      </c>
      <c r="BY677" t="s">
        <v>111</v>
      </c>
      <c r="BZ677">
        <v>0</v>
      </c>
      <c r="CA677">
        <v>0</v>
      </c>
      <c r="CB677">
        <v>0</v>
      </c>
      <c r="CC677">
        <v>0</v>
      </c>
      <c r="CD677">
        <v>1</v>
      </c>
      <c r="CE677">
        <v>82</v>
      </c>
      <c r="CF677" t="s">
        <v>90</v>
      </c>
      <c r="CI677" t="s">
        <v>111</v>
      </c>
      <c r="CJ677" t="s">
        <v>118</v>
      </c>
      <c r="CK677" t="s">
        <v>111</v>
      </c>
      <c r="CL677" t="s">
        <v>119</v>
      </c>
      <c r="CM677" t="s">
        <v>104</v>
      </c>
    </row>
    <row r="678" spans="1:91" x14ac:dyDescent="0.25">
      <c r="A678" t="s">
        <v>89</v>
      </c>
      <c r="B678" t="s">
        <v>90</v>
      </c>
      <c r="C678" t="s">
        <v>1590</v>
      </c>
      <c r="D678" t="s">
        <v>1585</v>
      </c>
      <c r="E678" s="4">
        <v>806134883010</v>
      </c>
      <c r="F678" t="s">
        <v>93</v>
      </c>
      <c r="G678" s="4">
        <v>109</v>
      </c>
      <c r="H678" s="4">
        <v>218</v>
      </c>
      <c r="I678" t="s">
        <v>548</v>
      </c>
      <c r="J678" t="s">
        <v>1586</v>
      </c>
      <c r="K678" t="s">
        <v>96</v>
      </c>
      <c r="L678" t="s">
        <v>97</v>
      </c>
      <c r="M678" t="s">
        <v>98</v>
      </c>
      <c r="N678" t="s">
        <v>124</v>
      </c>
      <c r="P678" t="s">
        <v>846</v>
      </c>
      <c r="Q678" t="s">
        <v>704</v>
      </c>
      <c r="R678">
        <v>0</v>
      </c>
      <c r="S678">
        <v>7.5</v>
      </c>
      <c r="T678">
        <v>13.5</v>
      </c>
      <c r="U678">
        <v>0</v>
      </c>
      <c r="V678">
        <v>0</v>
      </c>
      <c r="W678">
        <v>0</v>
      </c>
      <c r="X678">
        <v>8.75</v>
      </c>
      <c r="Y678">
        <v>0</v>
      </c>
      <c r="Z678">
        <v>1</v>
      </c>
      <c r="AA678">
        <v>60</v>
      </c>
      <c r="AB678" t="s">
        <v>163</v>
      </c>
      <c r="AD678" t="s">
        <v>163</v>
      </c>
      <c r="AE678" t="s">
        <v>163</v>
      </c>
      <c r="AF678" t="s">
        <v>111</v>
      </c>
      <c r="AG678" t="s">
        <v>105</v>
      </c>
      <c r="AH678">
        <v>22</v>
      </c>
      <c r="AI678">
        <v>11</v>
      </c>
      <c r="AJ678">
        <v>12</v>
      </c>
      <c r="AK678">
        <v>5</v>
      </c>
      <c r="AL678">
        <v>0</v>
      </c>
      <c r="AM678">
        <v>0</v>
      </c>
      <c r="AN678">
        <v>0</v>
      </c>
      <c r="AO678">
        <v>0</v>
      </c>
      <c r="AP678" t="s">
        <v>106</v>
      </c>
      <c r="AQ678" t="s">
        <v>107</v>
      </c>
      <c r="AR678" t="s">
        <v>108</v>
      </c>
      <c r="AS678" t="s">
        <v>109</v>
      </c>
      <c r="AT678" t="s">
        <v>110</v>
      </c>
      <c r="AU678" t="s">
        <v>104</v>
      </c>
      <c r="AX678" t="s">
        <v>104</v>
      </c>
      <c r="AY678">
        <v>0</v>
      </c>
      <c r="AZ678">
        <v>0</v>
      </c>
      <c r="BA678">
        <v>4.75</v>
      </c>
      <c r="BC678">
        <v>0</v>
      </c>
      <c r="BD678">
        <v>0</v>
      </c>
      <c r="BJ678" t="s">
        <v>111</v>
      </c>
      <c r="BK678" t="s">
        <v>125</v>
      </c>
      <c r="BL678" t="str">
        <f>"https://www.hvlgroup.com/Products/Specs/"&amp;"H271101-PN"</f>
        <v>https://www.hvlgroup.com/Products/Specs/H271101-PN</v>
      </c>
      <c r="BM678" t="s">
        <v>1587</v>
      </c>
      <c r="BN678" t="str">
        <f>"https://www.hvlgroup.com/Product/"&amp;"H271101-PN"</f>
        <v>https://www.hvlgroup.com/Product/H271101-PN</v>
      </c>
      <c r="BO678" t="s">
        <v>104</v>
      </c>
      <c r="BP678" t="s">
        <v>104</v>
      </c>
      <c r="BQ678" t="s">
        <v>1588</v>
      </c>
      <c r="BR678" t="s">
        <v>116</v>
      </c>
      <c r="BS678" t="s">
        <v>529</v>
      </c>
      <c r="BT678">
        <v>6</v>
      </c>
      <c r="BV678" s="1">
        <v>43466</v>
      </c>
      <c r="BW678">
        <v>0</v>
      </c>
      <c r="BX678">
        <v>0</v>
      </c>
      <c r="BY678" t="s">
        <v>111</v>
      </c>
      <c r="BZ678">
        <v>0</v>
      </c>
      <c r="CA678">
        <v>0</v>
      </c>
      <c r="CB678">
        <v>0</v>
      </c>
      <c r="CC678">
        <v>0</v>
      </c>
      <c r="CD678">
        <v>1</v>
      </c>
      <c r="CE678">
        <v>82</v>
      </c>
      <c r="CF678" t="s">
        <v>90</v>
      </c>
      <c r="CI678" t="s">
        <v>111</v>
      </c>
      <c r="CJ678" t="s">
        <v>118</v>
      </c>
      <c r="CK678" t="s">
        <v>111</v>
      </c>
      <c r="CL678" t="s">
        <v>119</v>
      </c>
      <c r="CM678" t="s">
        <v>104</v>
      </c>
    </row>
    <row r="679" spans="1:91" x14ac:dyDescent="0.25">
      <c r="A679" t="s">
        <v>89</v>
      </c>
      <c r="B679" t="s">
        <v>90</v>
      </c>
      <c r="C679" t="s">
        <v>1591</v>
      </c>
      <c r="D679" t="s">
        <v>1592</v>
      </c>
      <c r="E679" s="4">
        <v>806134882273</v>
      </c>
      <c r="F679" t="s">
        <v>134</v>
      </c>
      <c r="G679" s="4">
        <v>120</v>
      </c>
      <c r="H679" s="4">
        <v>240</v>
      </c>
      <c r="I679" t="s">
        <v>1045</v>
      </c>
      <c r="J679" t="s">
        <v>1586</v>
      </c>
      <c r="K679" t="s">
        <v>96</v>
      </c>
      <c r="L679" t="s">
        <v>97</v>
      </c>
      <c r="M679" t="s">
        <v>98</v>
      </c>
      <c r="N679" t="s">
        <v>99</v>
      </c>
      <c r="P679" t="s">
        <v>839</v>
      </c>
      <c r="Q679" t="s">
        <v>704</v>
      </c>
      <c r="R679">
        <v>0</v>
      </c>
      <c r="S679">
        <v>7.5</v>
      </c>
      <c r="T679">
        <v>8.75</v>
      </c>
      <c r="U679">
        <v>0</v>
      </c>
      <c r="V679">
        <v>0</v>
      </c>
      <c r="W679">
        <v>0</v>
      </c>
      <c r="X679">
        <v>0</v>
      </c>
      <c r="Y679">
        <v>9</v>
      </c>
      <c r="Z679">
        <v>1</v>
      </c>
      <c r="AA679">
        <v>60</v>
      </c>
      <c r="AB679" t="s">
        <v>163</v>
      </c>
      <c r="AD679" t="s">
        <v>163</v>
      </c>
      <c r="AE679" t="s">
        <v>163</v>
      </c>
      <c r="AF679" t="s">
        <v>111</v>
      </c>
      <c r="AG679" t="s">
        <v>105</v>
      </c>
      <c r="AH679">
        <v>20</v>
      </c>
      <c r="AI679">
        <v>11</v>
      </c>
      <c r="AJ679">
        <v>11</v>
      </c>
      <c r="AK679">
        <v>11</v>
      </c>
      <c r="AL679">
        <v>0</v>
      </c>
      <c r="AM679">
        <v>0</v>
      </c>
      <c r="AN679">
        <v>0</v>
      </c>
      <c r="AO679">
        <v>0</v>
      </c>
      <c r="AP679" t="s">
        <v>106</v>
      </c>
      <c r="AQ679" t="s">
        <v>107</v>
      </c>
      <c r="AR679" t="s">
        <v>108</v>
      </c>
      <c r="AS679" t="s">
        <v>109</v>
      </c>
      <c r="AT679" t="s">
        <v>110</v>
      </c>
      <c r="AU679" t="s">
        <v>104</v>
      </c>
      <c r="AX679" t="s">
        <v>104</v>
      </c>
      <c r="AY679">
        <v>0</v>
      </c>
      <c r="AZ679">
        <v>0</v>
      </c>
      <c r="BA679">
        <v>4.75</v>
      </c>
      <c r="BC679">
        <v>120</v>
      </c>
      <c r="BD679">
        <v>0</v>
      </c>
      <c r="BE679" t="s">
        <v>136</v>
      </c>
      <c r="BJ679" t="s">
        <v>111</v>
      </c>
      <c r="BK679" t="s">
        <v>113</v>
      </c>
      <c r="BL679" t="str">
        <f>"https://www.hvlgroup.com/Products/Specs/"&amp;"H271701-AGB"</f>
        <v>https://www.hvlgroup.com/Products/Specs/H271701-AGB</v>
      </c>
      <c r="BM679" t="s">
        <v>1593</v>
      </c>
      <c r="BN679" t="str">
        <f>"https://www.hvlgroup.com/Product/"&amp;"H271701-AGB"</f>
        <v>https://www.hvlgroup.com/Product/H271701-AGB</v>
      </c>
      <c r="BO679" t="s">
        <v>104</v>
      </c>
      <c r="BP679" t="s">
        <v>104</v>
      </c>
      <c r="BQ679" t="s">
        <v>1588</v>
      </c>
      <c r="BR679" t="s">
        <v>116</v>
      </c>
      <c r="BS679" t="s">
        <v>116</v>
      </c>
      <c r="BT679">
        <v>0</v>
      </c>
      <c r="BV679" s="1">
        <v>43466</v>
      </c>
      <c r="BW679">
        <v>0</v>
      </c>
      <c r="BX679">
        <v>0</v>
      </c>
      <c r="BY679" t="s">
        <v>104</v>
      </c>
      <c r="BZ679">
        <v>0</v>
      </c>
      <c r="CA679">
        <v>0</v>
      </c>
      <c r="CB679">
        <v>0</v>
      </c>
      <c r="CC679">
        <v>0</v>
      </c>
      <c r="CD679">
        <v>1</v>
      </c>
      <c r="CE679">
        <v>30</v>
      </c>
      <c r="CF679" t="s">
        <v>90</v>
      </c>
      <c r="CI679" t="s">
        <v>111</v>
      </c>
      <c r="CJ679" t="s">
        <v>118</v>
      </c>
      <c r="CK679" t="s">
        <v>111</v>
      </c>
      <c r="CL679" t="s">
        <v>119</v>
      </c>
      <c r="CM679" t="s">
        <v>104</v>
      </c>
    </row>
    <row r="680" spans="1:91" x14ac:dyDescent="0.25">
      <c r="A680" t="s">
        <v>89</v>
      </c>
      <c r="B680" t="s">
        <v>90</v>
      </c>
      <c r="C680" t="s">
        <v>1594</v>
      </c>
      <c r="D680" t="s">
        <v>1592</v>
      </c>
      <c r="E680" s="4">
        <v>806134883003</v>
      </c>
      <c r="F680" t="s">
        <v>134</v>
      </c>
      <c r="G680" s="4">
        <v>120</v>
      </c>
      <c r="H680" s="4">
        <v>240</v>
      </c>
      <c r="I680" t="s">
        <v>1045</v>
      </c>
      <c r="J680" t="s">
        <v>1586</v>
      </c>
      <c r="K680" t="s">
        <v>96</v>
      </c>
      <c r="L680" t="s">
        <v>97</v>
      </c>
      <c r="M680" t="s">
        <v>98</v>
      </c>
      <c r="N680" t="s">
        <v>121</v>
      </c>
      <c r="P680" t="s">
        <v>844</v>
      </c>
      <c r="Q680" t="s">
        <v>704</v>
      </c>
      <c r="R680">
        <v>0</v>
      </c>
      <c r="S680">
        <v>7.5</v>
      </c>
      <c r="T680">
        <v>8.75</v>
      </c>
      <c r="U680">
        <v>0</v>
      </c>
      <c r="V680">
        <v>0</v>
      </c>
      <c r="W680">
        <v>0</v>
      </c>
      <c r="X680">
        <v>0</v>
      </c>
      <c r="Y680">
        <v>9</v>
      </c>
      <c r="Z680">
        <v>1</v>
      </c>
      <c r="AA680">
        <v>60</v>
      </c>
      <c r="AB680" t="s">
        <v>163</v>
      </c>
      <c r="AD680" t="s">
        <v>163</v>
      </c>
      <c r="AE680" t="s">
        <v>163</v>
      </c>
      <c r="AF680" t="s">
        <v>111</v>
      </c>
      <c r="AG680" t="s">
        <v>105</v>
      </c>
      <c r="AH680">
        <v>20</v>
      </c>
      <c r="AI680">
        <v>11</v>
      </c>
      <c r="AJ680">
        <v>11</v>
      </c>
      <c r="AK680">
        <v>11</v>
      </c>
      <c r="AL680">
        <v>0</v>
      </c>
      <c r="AM680">
        <v>0</v>
      </c>
      <c r="AN680">
        <v>0</v>
      </c>
      <c r="AO680">
        <v>0</v>
      </c>
      <c r="AP680" t="s">
        <v>106</v>
      </c>
      <c r="AQ680" t="s">
        <v>107</v>
      </c>
      <c r="AR680" t="s">
        <v>108</v>
      </c>
      <c r="AS680" t="s">
        <v>109</v>
      </c>
      <c r="AT680" t="s">
        <v>110</v>
      </c>
      <c r="AU680" t="s">
        <v>104</v>
      </c>
      <c r="AX680" t="s">
        <v>104</v>
      </c>
      <c r="AY680">
        <v>0</v>
      </c>
      <c r="AZ680">
        <v>0</v>
      </c>
      <c r="BA680">
        <v>4.75</v>
      </c>
      <c r="BC680">
        <v>120</v>
      </c>
      <c r="BD680">
        <v>0</v>
      </c>
      <c r="BE680" t="s">
        <v>136</v>
      </c>
      <c r="BJ680" t="s">
        <v>111</v>
      </c>
      <c r="BK680" t="s">
        <v>122</v>
      </c>
      <c r="BL680" t="str">
        <f>"https://www.hvlgroup.com/Products/Specs/"&amp;"H271701-OB"</f>
        <v>https://www.hvlgroup.com/Products/Specs/H271701-OB</v>
      </c>
      <c r="BM680" t="s">
        <v>1593</v>
      </c>
      <c r="BN680" t="str">
        <f>"https://www.hvlgroup.com/Product/"&amp;"H271701-OB"</f>
        <v>https://www.hvlgroup.com/Product/H271701-OB</v>
      </c>
      <c r="BO680" t="s">
        <v>104</v>
      </c>
      <c r="BP680" t="s">
        <v>104</v>
      </c>
      <c r="BQ680" t="s">
        <v>1588</v>
      </c>
      <c r="BR680" t="s">
        <v>116</v>
      </c>
      <c r="BS680" t="s">
        <v>116</v>
      </c>
      <c r="BT680">
        <v>0</v>
      </c>
      <c r="BV680" s="1">
        <v>43466</v>
      </c>
      <c r="BW680">
        <v>0</v>
      </c>
      <c r="BX680">
        <v>0</v>
      </c>
      <c r="BY680" t="s">
        <v>104</v>
      </c>
      <c r="BZ680">
        <v>0</v>
      </c>
      <c r="CA680">
        <v>0</v>
      </c>
      <c r="CB680">
        <v>0</v>
      </c>
      <c r="CC680">
        <v>0</v>
      </c>
      <c r="CD680">
        <v>1</v>
      </c>
      <c r="CE680">
        <v>30</v>
      </c>
      <c r="CF680" t="s">
        <v>90</v>
      </c>
      <c r="CI680" t="s">
        <v>111</v>
      </c>
      <c r="CJ680" t="s">
        <v>118</v>
      </c>
      <c r="CK680" t="s">
        <v>111</v>
      </c>
      <c r="CL680" t="s">
        <v>119</v>
      </c>
      <c r="CM680" t="s">
        <v>104</v>
      </c>
    </row>
    <row r="681" spans="1:91" x14ac:dyDescent="0.25">
      <c r="A681" t="s">
        <v>89</v>
      </c>
      <c r="B681" t="s">
        <v>90</v>
      </c>
      <c r="C681" t="s">
        <v>1595</v>
      </c>
      <c r="D681" t="s">
        <v>1592</v>
      </c>
      <c r="E681" s="4">
        <v>806134882242</v>
      </c>
      <c r="F681" t="s">
        <v>134</v>
      </c>
      <c r="G681" s="4">
        <v>120</v>
      </c>
      <c r="H681" s="4">
        <v>240</v>
      </c>
      <c r="I681" t="s">
        <v>1045</v>
      </c>
      <c r="J681" t="s">
        <v>1586</v>
      </c>
      <c r="K681" t="s">
        <v>96</v>
      </c>
      <c r="L681" t="s">
        <v>97</v>
      </c>
      <c r="M681" t="s">
        <v>98</v>
      </c>
      <c r="N681" t="s">
        <v>124</v>
      </c>
      <c r="P681" t="s">
        <v>846</v>
      </c>
      <c r="Q681" t="s">
        <v>704</v>
      </c>
      <c r="R681">
        <v>0</v>
      </c>
      <c r="S681">
        <v>7.5</v>
      </c>
      <c r="T681">
        <v>8.75</v>
      </c>
      <c r="U681">
        <v>0</v>
      </c>
      <c r="V681">
        <v>0</v>
      </c>
      <c r="W681">
        <v>0</v>
      </c>
      <c r="X681">
        <v>0</v>
      </c>
      <c r="Y681">
        <v>9</v>
      </c>
      <c r="Z681">
        <v>1</v>
      </c>
      <c r="AA681">
        <v>60</v>
      </c>
      <c r="AB681" t="s">
        <v>163</v>
      </c>
      <c r="AD681" t="s">
        <v>163</v>
      </c>
      <c r="AE681" t="s">
        <v>163</v>
      </c>
      <c r="AF681" t="s">
        <v>111</v>
      </c>
      <c r="AG681" t="s">
        <v>105</v>
      </c>
      <c r="AH681">
        <v>20</v>
      </c>
      <c r="AI681">
        <v>11</v>
      </c>
      <c r="AJ681">
        <v>11</v>
      </c>
      <c r="AK681">
        <v>11</v>
      </c>
      <c r="AL681">
        <v>0</v>
      </c>
      <c r="AM681">
        <v>0</v>
      </c>
      <c r="AN681">
        <v>0</v>
      </c>
      <c r="AO681">
        <v>0</v>
      </c>
      <c r="AP681" t="s">
        <v>106</v>
      </c>
      <c r="AQ681" t="s">
        <v>107</v>
      </c>
      <c r="AR681" t="s">
        <v>108</v>
      </c>
      <c r="AS681" t="s">
        <v>109</v>
      </c>
      <c r="AT681" t="s">
        <v>110</v>
      </c>
      <c r="AU681" t="s">
        <v>104</v>
      </c>
      <c r="AX681" t="s">
        <v>104</v>
      </c>
      <c r="AY681">
        <v>0</v>
      </c>
      <c r="AZ681">
        <v>0</v>
      </c>
      <c r="BA681">
        <v>4.75</v>
      </c>
      <c r="BC681">
        <v>120</v>
      </c>
      <c r="BD681">
        <v>0</v>
      </c>
      <c r="BE681" t="s">
        <v>136</v>
      </c>
      <c r="BJ681" t="s">
        <v>111</v>
      </c>
      <c r="BK681" t="s">
        <v>125</v>
      </c>
      <c r="BL681" t="str">
        <f>"https://www.hvlgroup.com/Products/Specs/"&amp;"H271701-PN"</f>
        <v>https://www.hvlgroup.com/Products/Specs/H271701-PN</v>
      </c>
      <c r="BM681" t="s">
        <v>1593</v>
      </c>
      <c r="BN681" t="str">
        <f>"https://www.hvlgroup.com/Product/"&amp;"H271701-PN"</f>
        <v>https://www.hvlgroup.com/Product/H271701-PN</v>
      </c>
      <c r="BO681" t="s">
        <v>104</v>
      </c>
      <c r="BP681" t="s">
        <v>104</v>
      </c>
      <c r="BQ681" t="s">
        <v>1588</v>
      </c>
      <c r="BR681" t="s">
        <v>116</v>
      </c>
      <c r="BS681" t="s">
        <v>116</v>
      </c>
      <c r="BT681">
        <v>0</v>
      </c>
      <c r="BV681" s="1">
        <v>43466</v>
      </c>
      <c r="BW681">
        <v>0</v>
      </c>
      <c r="BX681">
        <v>0</v>
      </c>
      <c r="BY681" t="s">
        <v>104</v>
      </c>
      <c r="BZ681">
        <v>0</v>
      </c>
      <c r="CA681">
        <v>0</v>
      </c>
      <c r="CB681">
        <v>0</v>
      </c>
      <c r="CC681">
        <v>0</v>
      </c>
      <c r="CD681">
        <v>1</v>
      </c>
      <c r="CE681">
        <v>30</v>
      </c>
      <c r="CF681" t="s">
        <v>90</v>
      </c>
      <c r="CI681" t="s">
        <v>111</v>
      </c>
      <c r="CJ681" t="s">
        <v>118</v>
      </c>
      <c r="CK681" t="s">
        <v>111</v>
      </c>
      <c r="CL681" t="s">
        <v>119</v>
      </c>
      <c r="CM681" t="s">
        <v>104</v>
      </c>
    </row>
    <row r="682" spans="1:91" x14ac:dyDescent="0.25">
      <c r="A682" t="s">
        <v>89</v>
      </c>
      <c r="B682" t="s">
        <v>90</v>
      </c>
      <c r="C682" t="s">
        <v>1596</v>
      </c>
      <c r="D682" t="s">
        <v>1597</v>
      </c>
      <c r="E682" s="4">
        <v>806134882990</v>
      </c>
      <c r="F682" t="s">
        <v>93</v>
      </c>
      <c r="G682" s="4">
        <v>109</v>
      </c>
      <c r="H682" s="4">
        <v>218</v>
      </c>
      <c r="I682" t="s">
        <v>548</v>
      </c>
      <c r="J682" t="s">
        <v>1586</v>
      </c>
      <c r="K682" t="s">
        <v>96</v>
      </c>
      <c r="L682" t="s">
        <v>97</v>
      </c>
      <c r="M682" t="s">
        <v>98</v>
      </c>
      <c r="N682" t="s">
        <v>99</v>
      </c>
      <c r="P682" t="s">
        <v>839</v>
      </c>
      <c r="Q682" t="s">
        <v>704</v>
      </c>
      <c r="R682">
        <v>0</v>
      </c>
      <c r="S682">
        <v>4.75</v>
      </c>
      <c r="T682">
        <v>16.25</v>
      </c>
      <c r="U682">
        <v>0</v>
      </c>
      <c r="V682">
        <v>0</v>
      </c>
      <c r="W682">
        <v>0</v>
      </c>
      <c r="X682">
        <v>3.75</v>
      </c>
      <c r="Y682">
        <v>0</v>
      </c>
      <c r="Z682">
        <v>1</v>
      </c>
      <c r="AA682">
        <v>75</v>
      </c>
      <c r="AB682" t="s">
        <v>278</v>
      </c>
      <c r="AD682" t="s">
        <v>278</v>
      </c>
      <c r="AE682" t="s">
        <v>278</v>
      </c>
      <c r="AF682" t="s">
        <v>111</v>
      </c>
      <c r="AG682" t="s">
        <v>105</v>
      </c>
      <c r="AH682">
        <v>18</v>
      </c>
      <c r="AI682">
        <v>10</v>
      </c>
      <c r="AJ682">
        <v>7</v>
      </c>
      <c r="AK682">
        <v>4</v>
      </c>
      <c r="AL682">
        <v>0</v>
      </c>
      <c r="AM682">
        <v>0</v>
      </c>
      <c r="AN682">
        <v>0</v>
      </c>
      <c r="AO682">
        <v>0</v>
      </c>
      <c r="AP682" t="s">
        <v>106</v>
      </c>
      <c r="AQ682" t="s">
        <v>107</v>
      </c>
      <c r="AR682" t="s">
        <v>108</v>
      </c>
      <c r="AS682" t="s">
        <v>109</v>
      </c>
      <c r="AT682" t="s">
        <v>110</v>
      </c>
      <c r="AU682" t="s">
        <v>104</v>
      </c>
      <c r="AX682" t="s">
        <v>111</v>
      </c>
      <c r="AY682">
        <v>0</v>
      </c>
      <c r="AZ682">
        <v>0</v>
      </c>
      <c r="BA682">
        <v>4.75</v>
      </c>
      <c r="BC682">
        <v>0</v>
      </c>
      <c r="BD682">
        <v>0</v>
      </c>
      <c r="BJ682" t="s">
        <v>111</v>
      </c>
      <c r="BK682" t="s">
        <v>113</v>
      </c>
      <c r="BL682" t="str">
        <f>"https://www.hvlgroup.com/Products/Specs/"&amp;"H272101-AGB"</f>
        <v>https://www.hvlgroup.com/Products/Specs/H272101-AGB</v>
      </c>
      <c r="BM682" t="s">
        <v>1598</v>
      </c>
      <c r="BN682" t="str">
        <f>"https://www.hvlgroup.com/Product/"&amp;"H272101-AGB"</f>
        <v>https://www.hvlgroup.com/Product/H272101-AGB</v>
      </c>
      <c r="BO682" t="s">
        <v>104</v>
      </c>
      <c r="BP682" t="s">
        <v>104</v>
      </c>
      <c r="BQ682" t="s">
        <v>1588</v>
      </c>
      <c r="BR682" t="s">
        <v>116</v>
      </c>
      <c r="BS682" t="s">
        <v>116</v>
      </c>
      <c r="BT682">
        <v>0</v>
      </c>
      <c r="BV682" s="1">
        <v>43466</v>
      </c>
      <c r="BW682">
        <v>0</v>
      </c>
      <c r="BX682">
        <v>0</v>
      </c>
      <c r="BY682" t="s">
        <v>111</v>
      </c>
      <c r="BZ682">
        <v>0</v>
      </c>
      <c r="CA682">
        <v>0</v>
      </c>
      <c r="CB682">
        <v>0</v>
      </c>
      <c r="CC682">
        <v>0</v>
      </c>
      <c r="CD682">
        <v>1</v>
      </c>
      <c r="CE682">
        <v>82</v>
      </c>
      <c r="CF682" t="s">
        <v>90</v>
      </c>
      <c r="CI682" t="s">
        <v>111</v>
      </c>
      <c r="CJ682" t="s">
        <v>118</v>
      </c>
      <c r="CK682" t="s">
        <v>111</v>
      </c>
      <c r="CL682" t="s">
        <v>119</v>
      </c>
      <c r="CM682" t="s">
        <v>104</v>
      </c>
    </row>
    <row r="683" spans="1:91" x14ac:dyDescent="0.25">
      <c r="A683" t="s">
        <v>89</v>
      </c>
      <c r="B683" t="s">
        <v>90</v>
      </c>
      <c r="C683" t="s">
        <v>1599</v>
      </c>
      <c r="D683" t="s">
        <v>1597</v>
      </c>
      <c r="E683" s="4">
        <v>806134882983</v>
      </c>
      <c r="F683" t="s">
        <v>93</v>
      </c>
      <c r="G683" s="4">
        <v>109</v>
      </c>
      <c r="H683" s="4">
        <v>218</v>
      </c>
      <c r="I683" t="s">
        <v>94</v>
      </c>
      <c r="J683" t="s">
        <v>1586</v>
      </c>
      <c r="K683" t="s">
        <v>96</v>
      </c>
      <c r="L683" t="s">
        <v>97</v>
      </c>
      <c r="M683" t="s">
        <v>98</v>
      </c>
      <c r="N683" t="s">
        <v>121</v>
      </c>
      <c r="P683" t="s">
        <v>844</v>
      </c>
      <c r="Q683" t="s">
        <v>704</v>
      </c>
      <c r="R683">
        <v>0</v>
      </c>
      <c r="S683">
        <v>4.75</v>
      </c>
      <c r="T683">
        <v>16.25</v>
      </c>
      <c r="U683">
        <v>0</v>
      </c>
      <c r="V683">
        <v>0</v>
      </c>
      <c r="W683">
        <v>0</v>
      </c>
      <c r="X683">
        <v>3.75</v>
      </c>
      <c r="Y683">
        <v>0</v>
      </c>
      <c r="Z683">
        <v>1</v>
      </c>
      <c r="AA683">
        <v>75</v>
      </c>
      <c r="AB683" t="s">
        <v>278</v>
      </c>
      <c r="AD683" t="s">
        <v>278</v>
      </c>
      <c r="AE683" t="s">
        <v>278</v>
      </c>
      <c r="AF683" t="s">
        <v>111</v>
      </c>
      <c r="AG683" t="s">
        <v>105</v>
      </c>
      <c r="AH683">
        <v>18</v>
      </c>
      <c r="AI683">
        <v>10</v>
      </c>
      <c r="AJ683">
        <v>7</v>
      </c>
      <c r="AK683">
        <v>4</v>
      </c>
      <c r="AL683">
        <v>0</v>
      </c>
      <c r="AM683">
        <v>0</v>
      </c>
      <c r="AN683">
        <v>0</v>
      </c>
      <c r="AO683">
        <v>0</v>
      </c>
      <c r="AP683" t="s">
        <v>106</v>
      </c>
      <c r="AQ683" t="s">
        <v>107</v>
      </c>
      <c r="AR683" t="s">
        <v>108</v>
      </c>
      <c r="AS683" t="s">
        <v>109</v>
      </c>
      <c r="AT683" t="s">
        <v>110</v>
      </c>
      <c r="AU683" t="s">
        <v>104</v>
      </c>
      <c r="AX683" t="s">
        <v>111</v>
      </c>
      <c r="AY683">
        <v>0</v>
      </c>
      <c r="AZ683">
        <v>0</v>
      </c>
      <c r="BA683">
        <v>4.75</v>
      </c>
      <c r="BC683">
        <v>0</v>
      </c>
      <c r="BD683">
        <v>0</v>
      </c>
      <c r="BJ683" t="s">
        <v>111</v>
      </c>
      <c r="BK683" t="s">
        <v>122</v>
      </c>
      <c r="BL683" t="str">
        <f>"https://www.hvlgroup.com/Products/Specs/"&amp;"H272101-OB"</f>
        <v>https://www.hvlgroup.com/Products/Specs/H272101-OB</v>
      </c>
      <c r="BM683" t="s">
        <v>1598</v>
      </c>
      <c r="BN683" t="str">
        <f>"https://www.hvlgroup.com/Product/"&amp;"H272101-OB"</f>
        <v>https://www.hvlgroup.com/Product/H272101-OB</v>
      </c>
      <c r="BO683" t="s">
        <v>104</v>
      </c>
      <c r="BP683" t="s">
        <v>104</v>
      </c>
      <c r="BQ683" t="s">
        <v>1588</v>
      </c>
      <c r="BR683" t="s">
        <v>116</v>
      </c>
      <c r="BS683" t="s">
        <v>116</v>
      </c>
      <c r="BT683">
        <v>0</v>
      </c>
      <c r="BV683" s="1">
        <v>43466</v>
      </c>
      <c r="BW683">
        <v>0</v>
      </c>
      <c r="BX683">
        <v>0</v>
      </c>
      <c r="BY683" t="s">
        <v>111</v>
      </c>
      <c r="BZ683">
        <v>0</v>
      </c>
      <c r="CA683">
        <v>0</v>
      </c>
      <c r="CB683">
        <v>0</v>
      </c>
      <c r="CC683">
        <v>0</v>
      </c>
      <c r="CD683">
        <v>1</v>
      </c>
      <c r="CE683">
        <v>82</v>
      </c>
      <c r="CF683" t="s">
        <v>90</v>
      </c>
      <c r="CI683" t="s">
        <v>111</v>
      </c>
      <c r="CJ683" t="s">
        <v>118</v>
      </c>
      <c r="CK683" t="s">
        <v>111</v>
      </c>
      <c r="CL683" t="s">
        <v>119</v>
      </c>
      <c r="CM683" t="s">
        <v>104</v>
      </c>
    </row>
    <row r="684" spans="1:91" x14ac:dyDescent="0.25">
      <c r="A684" t="s">
        <v>89</v>
      </c>
      <c r="B684" t="s">
        <v>90</v>
      </c>
      <c r="C684" t="s">
        <v>1600</v>
      </c>
      <c r="D684" t="s">
        <v>1597</v>
      </c>
      <c r="E684" s="4">
        <v>806134882976</v>
      </c>
      <c r="F684" t="s">
        <v>93</v>
      </c>
      <c r="G684" s="4">
        <v>109</v>
      </c>
      <c r="H684" s="4">
        <v>218</v>
      </c>
      <c r="I684" t="s">
        <v>94</v>
      </c>
      <c r="J684" t="s">
        <v>1586</v>
      </c>
      <c r="K684" t="s">
        <v>96</v>
      </c>
      <c r="L684" t="s">
        <v>97</v>
      </c>
      <c r="M684" t="s">
        <v>98</v>
      </c>
      <c r="N684" t="s">
        <v>124</v>
      </c>
      <c r="P684" t="s">
        <v>846</v>
      </c>
      <c r="Q684" t="s">
        <v>704</v>
      </c>
      <c r="R684">
        <v>0</v>
      </c>
      <c r="S684">
        <v>4.75</v>
      </c>
      <c r="T684">
        <v>16.25</v>
      </c>
      <c r="U684">
        <v>0</v>
      </c>
      <c r="V684">
        <v>0</v>
      </c>
      <c r="W684">
        <v>0</v>
      </c>
      <c r="X684">
        <v>3.75</v>
      </c>
      <c r="Y684">
        <v>0</v>
      </c>
      <c r="Z684">
        <v>1</v>
      </c>
      <c r="AA684">
        <v>75</v>
      </c>
      <c r="AB684" t="s">
        <v>278</v>
      </c>
      <c r="AD684" t="s">
        <v>278</v>
      </c>
      <c r="AE684" t="s">
        <v>278</v>
      </c>
      <c r="AF684" t="s">
        <v>111</v>
      </c>
      <c r="AG684" t="s">
        <v>105</v>
      </c>
      <c r="AH684">
        <v>18</v>
      </c>
      <c r="AI684">
        <v>10</v>
      </c>
      <c r="AJ684">
        <v>7</v>
      </c>
      <c r="AK684">
        <v>4</v>
      </c>
      <c r="AL684">
        <v>0</v>
      </c>
      <c r="AM684">
        <v>0</v>
      </c>
      <c r="AN684">
        <v>0</v>
      </c>
      <c r="AO684">
        <v>0</v>
      </c>
      <c r="AP684" t="s">
        <v>106</v>
      </c>
      <c r="AQ684" t="s">
        <v>107</v>
      </c>
      <c r="AR684" t="s">
        <v>108</v>
      </c>
      <c r="AS684" t="s">
        <v>109</v>
      </c>
      <c r="AT684" t="s">
        <v>110</v>
      </c>
      <c r="AU684" t="s">
        <v>104</v>
      </c>
      <c r="AX684" t="s">
        <v>111</v>
      </c>
      <c r="AY684">
        <v>0</v>
      </c>
      <c r="AZ684">
        <v>0</v>
      </c>
      <c r="BA684">
        <v>4.75</v>
      </c>
      <c r="BC684">
        <v>0</v>
      </c>
      <c r="BD684">
        <v>0</v>
      </c>
      <c r="BJ684" t="s">
        <v>111</v>
      </c>
      <c r="BK684" t="s">
        <v>125</v>
      </c>
      <c r="BL684" t="str">
        <f>"https://www.hvlgroup.com/Products/Specs/"&amp;"H272101-PN"</f>
        <v>https://www.hvlgroup.com/Products/Specs/H272101-PN</v>
      </c>
      <c r="BM684" t="s">
        <v>1598</v>
      </c>
      <c r="BN684" t="str">
        <f>"https://www.hvlgroup.com/Product/"&amp;"H272101-PN"</f>
        <v>https://www.hvlgroup.com/Product/H272101-PN</v>
      </c>
      <c r="BO684" t="s">
        <v>104</v>
      </c>
      <c r="BP684" t="s">
        <v>104</v>
      </c>
      <c r="BQ684" t="s">
        <v>1588</v>
      </c>
      <c r="BR684" t="s">
        <v>116</v>
      </c>
      <c r="BS684" t="s">
        <v>116</v>
      </c>
      <c r="BT684">
        <v>0</v>
      </c>
      <c r="BV684" s="1">
        <v>43466</v>
      </c>
      <c r="BW684">
        <v>0</v>
      </c>
      <c r="BX684">
        <v>0</v>
      </c>
      <c r="BY684" t="s">
        <v>111</v>
      </c>
      <c r="BZ684">
        <v>0</v>
      </c>
      <c r="CA684">
        <v>0</v>
      </c>
      <c r="CB684">
        <v>0</v>
      </c>
      <c r="CC684">
        <v>0</v>
      </c>
      <c r="CD684">
        <v>1</v>
      </c>
      <c r="CE684">
        <v>82</v>
      </c>
      <c r="CF684" t="s">
        <v>90</v>
      </c>
      <c r="CI684" t="s">
        <v>111</v>
      </c>
      <c r="CJ684" t="s">
        <v>118</v>
      </c>
      <c r="CK684" t="s">
        <v>111</v>
      </c>
      <c r="CL684" t="s">
        <v>119</v>
      </c>
      <c r="CM684" t="s">
        <v>104</v>
      </c>
    </row>
    <row r="685" spans="1:91" x14ac:dyDescent="0.25">
      <c r="A685" t="s">
        <v>89</v>
      </c>
      <c r="B685" t="s">
        <v>90</v>
      </c>
      <c r="C685" t="s">
        <v>1601</v>
      </c>
      <c r="D685" t="s">
        <v>1602</v>
      </c>
      <c r="E685" s="4">
        <v>806134882969</v>
      </c>
      <c r="F685" t="s">
        <v>134</v>
      </c>
      <c r="G685" s="4">
        <v>120</v>
      </c>
      <c r="H685" s="4">
        <v>240</v>
      </c>
      <c r="I685" t="s">
        <v>1045</v>
      </c>
      <c r="J685" t="s">
        <v>1586</v>
      </c>
      <c r="K685" t="s">
        <v>96</v>
      </c>
      <c r="L685" t="s">
        <v>97</v>
      </c>
      <c r="M685" t="s">
        <v>98</v>
      </c>
      <c r="N685" t="s">
        <v>99</v>
      </c>
      <c r="P685" t="s">
        <v>839</v>
      </c>
      <c r="Q685" t="s">
        <v>704</v>
      </c>
      <c r="R685">
        <v>0</v>
      </c>
      <c r="S685">
        <v>2.25</v>
      </c>
      <c r="T685">
        <v>11.5</v>
      </c>
      <c r="U685">
        <v>0</v>
      </c>
      <c r="V685">
        <v>0</v>
      </c>
      <c r="W685">
        <v>0</v>
      </c>
      <c r="X685">
        <v>0</v>
      </c>
      <c r="Y685">
        <v>5</v>
      </c>
      <c r="Z685">
        <v>1</v>
      </c>
      <c r="AA685">
        <v>75</v>
      </c>
      <c r="AB685" t="s">
        <v>278</v>
      </c>
      <c r="AD685" t="s">
        <v>278</v>
      </c>
      <c r="AE685" t="s">
        <v>278</v>
      </c>
      <c r="AF685" t="s">
        <v>111</v>
      </c>
      <c r="AG685" t="s">
        <v>105</v>
      </c>
      <c r="AH685">
        <v>18</v>
      </c>
      <c r="AI685">
        <v>10</v>
      </c>
      <c r="AJ685">
        <v>7</v>
      </c>
      <c r="AK685">
        <v>4</v>
      </c>
      <c r="AL685">
        <v>0</v>
      </c>
      <c r="AM685">
        <v>0</v>
      </c>
      <c r="AN685">
        <v>0</v>
      </c>
      <c r="AO685">
        <v>0</v>
      </c>
      <c r="AP685" t="s">
        <v>106</v>
      </c>
      <c r="AQ685" t="s">
        <v>107</v>
      </c>
      <c r="AR685" t="s">
        <v>108</v>
      </c>
      <c r="AS685" t="s">
        <v>109</v>
      </c>
      <c r="AT685" t="s">
        <v>110</v>
      </c>
      <c r="AU685" t="s">
        <v>104</v>
      </c>
      <c r="AX685" t="s">
        <v>104</v>
      </c>
      <c r="AY685">
        <v>0</v>
      </c>
      <c r="AZ685">
        <v>0</v>
      </c>
      <c r="BA685">
        <v>4.75</v>
      </c>
      <c r="BC685">
        <v>120</v>
      </c>
      <c r="BD685">
        <v>0</v>
      </c>
      <c r="BE685" t="s">
        <v>136</v>
      </c>
      <c r="BJ685" t="s">
        <v>111</v>
      </c>
      <c r="BK685" t="s">
        <v>113</v>
      </c>
      <c r="BL685" t="str">
        <f>"https://www.hvlgroup.com/Products/Specs/"&amp;"H272701-AGB"</f>
        <v>https://www.hvlgroup.com/Products/Specs/H272701-AGB</v>
      </c>
      <c r="BM685" t="s">
        <v>1603</v>
      </c>
      <c r="BN685" t="str">
        <f>"https://www.hvlgroup.com/Product/"&amp;"H272701-AGB"</f>
        <v>https://www.hvlgroup.com/Product/H272701-AGB</v>
      </c>
      <c r="BO685" t="s">
        <v>104</v>
      </c>
      <c r="BP685" t="s">
        <v>104</v>
      </c>
      <c r="BQ685" t="s">
        <v>1588</v>
      </c>
      <c r="BR685" t="s">
        <v>116</v>
      </c>
      <c r="BS685" t="s">
        <v>116</v>
      </c>
      <c r="BT685">
        <v>0</v>
      </c>
      <c r="BV685" s="1">
        <v>43466</v>
      </c>
      <c r="BW685">
        <v>0</v>
      </c>
      <c r="BX685">
        <v>0</v>
      </c>
      <c r="BY685" t="s">
        <v>104</v>
      </c>
      <c r="BZ685">
        <v>0</v>
      </c>
      <c r="CA685">
        <v>0</v>
      </c>
      <c r="CB685">
        <v>0</v>
      </c>
      <c r="CC685">
        <v>0</v>
      </c>
      <c r="CD685">
        <v>1</v>
      </c>
      <c r="CE685">
        <v>31</v>
      </c>
      <c r="CF685" t="s">
        <v>90</v>
      </c>
      <c r="CI685" t="s">
        <v>111</v>
      </c>
      <c r="CJ685" t="s">
        <v>118</v>
      </c>
      <c r="CK685" t="s">
        <v>111</v>
      </c>
      <c r="CL685" t="s">
        <v>119</v>
      </c>
      <c r="CM685" t="s">
        <v>104</v>
      </c>
    </row>
    <row r="686" spans="1:91" x14ac:dyDescent="0.25">
      <c r="A686" t="s">
        <v>89</v>
      </c>
      <c r="B686" t="s">
        <v>90</v>
      </c>
      <c r="C686" t="s">
        <v>1604</v>
      </c>
      <c r="D686" t="s">
        <v>1602</v>
      </c>
      <c r="E686" s="4">
        <v>806134882952</v>
      </c>
      <c r="F686" t="s">
        <v>134</v>
      </c>
      <c r="G686" s="4">
        <v>120</v>
      </c>
      <c r="H686" s="4">
        <v>240</v>
      </c>
      <c r="I686" t="s">
        <v>1045</v>
      </c>
      <c r="J686" t="s">
        <v>1586</v>
      </c>
      <c r="K686" t="s">
        <v>96</v>
      </c>
      <c r="L686" t="s">
        <v>97</v>
      </c>
      <c r="M686" t="s">
        <v>98</v>
      </c>
      <c r="N686" t="s">
        <v>121</v>
      </c>
      <c r="P686" t="s">
        <v>844</v>
      </c>
      <c r="Q686" t="s">
        <v>704</v>
      </c>
      <c r="R686">
        <v>0</v>
      </c>
      <c r="S686">
        <v>2.25</v>
      </c>
      <c r="T686">
        <v>11.5</v>
      </c>
      <c r="U686">
        <v>0</v>
      </c>
      <c r="V686">
        <v>0</v>
      </c>
      <c r="W686">
        <v>0</v>
      </c>
      <c r="X686">
        <v>0</v>
      </c>
      <c r="Y686">
        <v>5</v>
      </c>
      <c r="Z686">
        <v>1</v>
      </c>
      <c r="AA686">
        <v>75</v>
      </c>
      <c r="AB686" t="s">
        <v>278</v>
      </c>
      <c r="AD686" t="s">
        <v>278</v>
      </c>
      <c r="AE686" t="s">
        <v>278</v>
      </c>
      <c r="AF686" t="s">
        <v>111</v>
      </c>
      <c r="AG686" t="s">
        <v>105</v>
      </c>
      <c r="AH686">
        <v>18</v>
      </c>
      <c r="AI686">
        <v>10</v>
      </c>
      <c r="AJ686">
        <v>7</v>
      </c>
      <c r="AK686">
        <v>4</v>
      </c>
      <c r="AL686">
        <v>0</v>
      </c>
      <c r="AM686">
        <v>0</v>
      </c>
      <c r="AN686">
        <v>0</v>
      </c>
      <c r="AO686">
        <v>0</v>
      </c>
      <c r="AP686" t="s">
        <v>106</v>
      </c>
      <c r="AQ686" t="s">
        <v>107</v>
      </c>
      <c r="AR686" t="s">
        <v>108</v>
      </c>
      <c r="AS686" t="s">
        <v>109</v>
      </c>
      <c r="AT686" t="s">
        <v>110</v>
      </c>
      <c r="AU686" t="s">
        <v>104</v>
      </c>
      <c r="AX686" t="s">
        <v>104</v>
      </c>
      <c r="AY686">
        <v>0</v>
      </c>
      <c r="AZ686">
        <v>0</v>
      </c>
      <c r="BA686">
        <v>4.75</v>
      </c>
      <c r="BC686">
        <v>120</v>
      </c>
      <c r="BD686">
        <v>0</v>
      </c>
      <c r="BE686" t="s">
        <v>136</v>
      </c>
      <c r="BJ686" t="s">
        <v>111</v>
      </c>
      <c r="BK686" t="s">
        <v>122</v>
      </c>
      <c r="BL686" t="str">
        <f>"https://www.hvlgroup.com/Products/Specs/"&amp;"H272701-OB"</f>
        <v>https://www.hvlgroup.com/Products/Specs/H272701-OB</v>
      </c>
      <c r="BM686" t="s">
        <v>1603</v>
      </c>
      <c r="BN686" t="str">
        <f>"https://www.hvlgroup.com/Product/"&amp;"H272701-OB"</f>
        <v>https://www.hvlgroup.com/Product/H272701-OB</v>
      </c>
      <c r="BO686" t="s">
        <v>104</v>
      </c>
      <c r="BP686" t="s">
        <v>104</v>
      </c>
      <c r="BQ686" t="s">
        <v>1588</v>
      </c>
      <c r="BR686" t="s">
        <v>116</v>
      </c>
      <c r="BS686" t="s">
        <v>116</v>
      </c>
      <c r="BT686">
        <v>0</v>
      </c>
      <c r="BV686" s="1">
        <v>43466</v>
      </c>
      <c r="BW686">
        <v>0</v>
      </c>
      <c r="BX686">
        <v>0</v>
      </c>
      <c r="BY686" t="s">
        <v>104</v>
      </c>
      <c r="BZ686">
        <v>0</v>
      </c>
      <c r="CA686">
        <v>0</v>
      </c>
      <c r="CB686">
        <v>0</v>
      </c>
      <c r="CC686">
        <v>0</v>
      </c>
      <c r="CD686">
        <v>1</v>
      </c>
      <c r="CE686">
        <v>31</v>
      </c>
      <c r="CF686" t="s">
        <v>90</v>
      </c>
      <c r="CI686" t="s">
        <v>111</v>
      </c>
      <c r="CJ686" t="s">
        <v>118</v>
      </c>
      <c r="CK686" t="s">
        <v>111</v>
      </c>
      <c r="CL686" t="s">
        <v>119</v>
      </c>
      <c r="CM686" t="s">
        <v>104</v>
      </c>
    </row>
    <row r="687" spans="1:91" x14ac:dyDescent="0.25">
      <c r="A687" t="s">
        <v>89</v>
      </c>
      <c r="B687" t="s">
        <v>90</v>
      </c>
      <c r="C687" t="s">
        <v>1605</v>
      </c>
      <c r="D687" t="s">
        <v>1602</v>
      </c>
      <c r="E687" s="4">
        <v>806134882945</v>
      </c>
      <c r="F687" t="s">
        <v>134</v>
      </c>
      <c r="G687" s="4">
        <v>120</v>
      </c>
      <c r="H687" s="4">
        <v>240</v>
      </c>
      <c r="I687" t="s">
        <v>1045</v>
      </c>
      <c r="J687" t="s">
        <v>1586</v>
      </c>
      <c r="K687" t="s">
        <v>96</v>
      </c>
      <c r="L687" t="s">
        <v>97</v>
      </c>
      <c r="M687" t="s">
        <v>98</v>
      </c>
      <c r="N687" t="s">
        <v>124</v>
      </c>
      <c r="P687" t="s">
        <v>846</v>
      </c>
      <c r="Q687" t="s">
        <v>704</v>
      </c>
      <c r="R687">
        <v>0</v>
      </c>
      <c r="S687">
        <v>2.25</v>
      </c>
      <c r="T687">
        <v>11.5</v>
      </c>
      <c r="U687">
        <v>0</v>
      </c>
      <c r="V687">
        <v>0</v>
      </c>
      <c r="W687">
        <v>0</v>
      </c>
      <c r="X687">
        <v>0</v>
      </c>
      <c r="Y687">
        <v>5</v>
      </c>
      <c r="Z687">
        <v>1</v>
      </c>
      <c r="AA687">
        <v>75</v>
      </c>
      <c r="AB687" t="s">
        <v>278</v>
      </c>
      <c r="AD687" t="s">
        <v>278</v>
      </c>
      <c r="AE687" t="s">
        <v>278</v>
      </c>
      <c r="AF687" t="s">
        <v>111</v>
      </c>
      <c r="AG687" t="s">
        <v>105</v>
      </c>
      <c r="AH687">
        <v>18</v>
      </c>
      <c r="AI687">
        <v>10</v>
      </c>
      <c r="AJ687">
        <v>7</v>
      </c>
      <c r="AK687">
        <v>4</v>
      </c>
      <c r="AL687">
        <v>0</v>
      </c>
      <c r="AM687">
        <v>0</v>
      </c>
      <c r="AN687">
        <v>0</v>
      </c>
      <c r="AO687">
        <v>0</v>
      </c>
      <c r="AP687" t="s">
        <v>106</v>
      </c>
      <c r="AQ687" t="s">
        <v>107</v>
      </c>
      <c r="AR687" t="s">
        <v>108</v>
      </c>
      <c r="AS687" t="s">
        <v>109</v>
      </c>
      <c r="AT687" t="s">
        <v>110</v>
      </c>
      <c r="AU687" t="s">
        <v>104</v>
      </c>
      <c r="AX687" t="s">
        <v>104</v>
      </c>
      <c r="AY687">
        <v>0</v>
      </c>
      <c r="AZ687">
        <v>0</v>
      </c>
      <c r="BA687">
        <v>4.75</v>
      </c>
      <c r="BC687">
        <v>120</v>
      </c>
      <c r="BD687">
        <v>0</v>
      </c>
      <c r="BE687" t="s">
        <v>136</v>
      </c>
      <c r="BJ687" t="s">
        <v>111</v>
      </c>
      <c r="BK687" t="s">
        <v>125</v>
      </c>
      <c r="BL687" t="str">
        <f>"https://www.hvlgroup.com/Products/Specs/"&amp;"H272701-PN"</f>
        <v>https://www.hvlgroup.com/Products/Specs/H272701-PN</v>
      </c>
      <c r="BM687" t="s">
        <v>1603</v>
      </c>
      <c r="BN687" t="str">
        <f>"https://www.hvlgroup.com/Product/"&amp;"H272701-PN"</f>
        <v>https://www.hvlgroup.com/Product/H272701-PN</v>
      </c>
      <c r="BO687" t="s">
        <v>104</v>
      </c>
      <c r="BP687" t="s">
        <v>104</v>
      </c>
      <c r="BQ687" t="s">
        <v>1588</v>
      </c>
      <c r="BR687" t="s">
        <v>116</v>
      </c>
      <c r="BS687" t="s">
        <v>116</v>
      </c>
      <c r="BT687">
        <v>0</v>
      </c>
      <c r="BV687" s="1">
        <v>43466</v>
      </c>
      <c r="BW687">
        <v>0</v>
      </c>
      <c r="BX687">
        <v>0</v>
      </c>
      <c r="BY687" t="s">
        <v>104</v>
      </c>
      <c r="BZ687">
        <v>0</v>
      </c>
      <c r="CA687">
        <v>0</v>
      </c>
      <c r="CB687">
        <v>0</v>
      </c>
      <c r="CC687">
        <v>0</v>
      </c>
      <c r="CD687">
        <v>1</v>
      </c>
      <c r="CE687">
        <v>31</v>
      </c>
      <c r="CF687" t="s">
        <v>90</v>
      </c>
      <c r="CI687" t="s">
        <v>111</v>
      </c>
      <c r="CJ687" t="s">
        <v>118</v>
      </c>
      <c r="CK687" t="s">
        <v>111</v>
      </c>
      <c r="CL687" t="s">
        <v>119</v>
      </c>
      <c r="CM687" t="s">
        <v>104</v>
      </c>
    </row>
    <row r="688" spans="1:91" x14ac:dyDescent="0.25">
      <c r="A688" t="s">
        <v>89</v>
      </c>
      <c r="B688" t="s">
        <v>90</v>
      </c>
      <c r="C688" t="s">
        <v>1606</v>
      </c>
      <c r="D688" t="s">
        <v>1607</v>
      </c>
      <c r="E688" s="4">
        <v>806134880033</v>
      </c>
      <c r="F688" t="s">
        <v>93</v>
      </c>
      <c r="G688" s="4">
        <v>65</v>
      </c>
      <c r="H688" s="4">
        <v>130</v>
      </c>
      <c r="I688" t="s">
        <v>548</v>
      </c>
      <c r="J688" t="s">
        <v>1608</v>
      </c>
      <c r="K688" t="s">
        <v>96</v>
      </c>
      <c r="L688" t="s">
        <v>97</v>
      </c>
      <c r="M688" t="s">
        <v>98</v>
      </c>
      <c r="N688" t="s">
        <v>99</v>
      </c>
      <c r="P688" t="s">
        <v>1033</v>
      </c>
      <c r="Q688" t="s">
        <v>102</v>
      </c>
      <c r="R688">
        <v>0</v>
      </c>
      <c r="S688">
        <v>6.75</v>
      </c>
      <c r="T688">
        <v>12.25</v>
      </c>
      <c r="U688">
        <v>0</v>
      </c>
      <c r="V688">
        <v>0</v>
      </c>
      <c r="W688">
        <v>0</v>
      </c>
      <c r="X688">
        <v>7.25</v>
      </c>
      <c r="Y688">
        <v>0</v>
      </c>
      <c r="Z688">
        <v>1</v>
      </c>
      <c r="AA688">
        <v>60</v>
      </c>
      <c r="AB688" t="s">
        <v>103</v>
      </c>
      <c r="AD688" t="s">
        <v>103</v>
      </c>
      <c r="AE688" t="s">
        <v>103</v>
      </c>
      <c r="AF688" t="s">
        <v>104</v>
      </c>
      <c r="AG688" t="s">
        <v>105</v>
      </c>
      <c r="AH688">
        <v>16</v>
      </c>
      <c r="AI688">
        <v>12</v>
      </c>
      <c r="AJ688">
        <v>10</v>
      </c>
      <c r="AK688">
        <v>5</v>
      </c>
      <c r="AL688">
        <v>0</v>
      </c>
      <c r="AM688">
        <v>0</v>
      </c>
      <c r="AN688">
        <v>0</v>
      </c>
      <c r="AO688">
        <v>0</v>
      </c>
      <c r="AP688" t="s">
        <v>106</v>
      </c>
      <c r="AQ688" t="s">
        <v>107</v>
      </c>
      <c r="AR688" t="s">
        <v>108</v>
      </c>
      <c r="AS688" t="s">
        <v>109</v>
      </c>
      <c r="AT688" t="s">
        <v>110</v>
      </c>
      <c r="AU688" t="s">
        <v>104</v>
      </c>
      <c r="AX688" t="s">
        <v>104</v>
      </c>
      <c r="AY688">
        <v>0</v>
      </c>
      <c r="AZ688">
        <v>0</v>
      </c>
      <c r="BA688">
        <v>4.75</v>
      </c>
      <c r="BC688">
        <v>0</v>
      </c>
      <c r="BD688">
        <v>0</v>
      </c>
      <c r="BJ688" t="s">
        <v>111</v>
      </c>
      <c r="BK688" t="s">
        <v>113</v>
      </c>
      <c r="BL688" t="str">
        <f>"https://www.hvlgroup.com/Products/Specs/"&amp;"H281301-AGB"</f>
        <v>https://www.hvlgroup.com/Products/Specs/H281301-AGB</v>
      </c>
      <c r="BM688" t="s">
        <v>1609</v>
      </c>
      <c r="BN688" t="str">
        <f>"https://www.hvlgroup.com/Product/"&amp;"H281301-AGB"</f>
        <v>https://www.hvlgroup.com/Product/H281301-AGB</v>
      </c>
      <c r="BO688" t="s">
        <v>104</v>
      </c>
      <c r="BP688" t="s">
        <v>104</v>
      </c>
      <c r="BQ688" t="s">
        <v>310</v>
      </c>
      <c r="BR688" t="s">
        <v>116</v>
      </c>
      <c r="BS688" t="s">
        <v>1610</v>
      </c>
      <c r="BT688">
        <v>5.63</v>
      </c>
      <c r="BV688" s="1">
        <v>43466</v>
      </c>
      <c r="BW688">
        <v>0</v>
      </c>
      <c r="BX688">
        <v>0</v>
      </c>
      <c r="BY688" t="s">
        <v>111</v>
      </c>
      <c r="BZ688">
        <v>0</v>
      </c>
      <c r="CA688">
        <v>0</v>
      </c>
      <c r="CB688">
        <v>0</v>
      </c>
      <c r="CC688">
        <v>0</v>
      </c>
      <c r="CD688">
        <v>1</v>
      </c>
      <c r="CE688">
        <v>129</v>
      </c>
      <c r="CF688" t="s">
        <v>90</v>
      </c>
      <c r="CI688" t="s">
        <v>111</v>
      </c>
      <c r="CJ688" t="s">
        <v>118</v>
      </c>
      <c r="CK688" t="s">
        <v>111</v>
      </c>
      <c r="CL688" t="s">
        <v>119</v>
      </c>
      <c r="CM688" t="s">
        <v>104</v>
      </c>
    </row>
    <row r="689" spans="1:91" x14ac:dyDescent="0.25">
      <c r="A689" t="s">
        <v>89</v>
      </c>
      <c r="B689" t="s">
        <v>90</v>
      </c>
      <c r="C689" t="s">
        <v>1611</v>
      </c>
      <c r="D689" t="s">
        <v>1607</v>
      </c>
      <c r="E689" s="4">
        <v>806134879907</v>
      </c>
      <c r="F689" t="s">
        <v>93</v>
      </c>
      <c r="G689" s="4">
        <v>65</v>
      </c>
      <c r="H689" s="4">
        <v>130</v>
      </c>
      <c r="I689" t="s">
        <v>548</v>
      </c>
      <c r="J689" t="s">
        <v>1608</v>
      </c>
      <c r="K689" t="s">
        <v>96</v>
      </c>
      <c r="L689" t="s">
        <v>97</v>
      </c>
      <c r="M689" t="s">
        <v>98</v>
      </c>
      <c r="N689" t="s">
        <v>121</v>
      </c>
      <c r="P689" t="s">
        <v>1033</v>
      </c>
      <c r="Q689" t="s">
        <v>102</v>
      </c>
      <c r="R689">
        <v>0</v>
      </c>
      <c r="S689">
        <v>6.75</v>
      </c>
      <c r="T689">
        <v>12.25</v>
      </c>
      <c r="U689">
        <v>0</v>
      </c>
      <c r="V689">
        <v>0</v>
      </c>
      <c r="W689">
        <v>0</v>
      </c>
      <c r="X689">
        <v>7.25</v>
      </c>
      <c r="Y689">
        <v>0</v>
      </c>
      <c r="Z689">
        <v>1</v>
      </c>
      <c r="AA689">
        <v>60</v>
      </c>
      <c r="AB689" t="s">
        <v>103</v>
      </c>
      <c r="AD689" t="s">
        <v>103</v>
      </c>
      <c r="AE689" t="s">
        <v>103</v>
      </c>
      <c r="AF689" t="s">
        <v>104</v>
      </c>
      <c r="AG689" t="s">
        <v>105</v>
      </c>
      <c r="AH689">
        <v>16</v>
      </c>
      <c r="AI689">
        <v>12</v>
      </c>
      <c r="AJ689">
        <v>10</v>
      </c>
      <c r="AK689">
        <v>5</v>
      </c>
      <c r="AL689">
        <v>0</v>
      </c>
      <c r="AM689">
        <v>0</v>
      </c>
      <c r="AN689">
        <v>0</v>
      </c>
      <c r="AO689">
        <v>0</v>
      </c>
      <c r="AP689" t="s">
        <v>106</v>
      </c>
      <c r="AQ689" t="s">
        <v>107</v>
      </c>
      <c r="AR689" t="s">
        <v>108</v>
      </c>
      <c r="AS689" t="s">
        <v>109</v>
      </c>
      <c r="AT689" t="s">
        <v>110</v>
      </c>
      <c r="AU689" t="s">
        <v>104</v>
      </c>
      <c r="AX689" t="s">
        <v>104</v>
      </c>
      <c r="AY689">
        <v>0</v>
      </c>
      <c r="AZ689">
        <v>0</v>
      </c>
      <c r="BA689">
        <v>4.75</v>
      </c>
      <c r="BC689">
        <v>0</v>
      </c>
      <c r="BD689">
        <v>0</v>
      </c>
      <c r="BJ689" t="s">
        <v>111</v>
      </c>
      <c r="BK689" t="s">
        <v>122</v>
      </c>
      <c r="BL689" t="str">
        <f>"https://www.hvlgroup.com/Products/Specs/"&amp;"H281301-OB"</f>
        <v>https://www.hvlgroup.com/Products/Specs/H281301-OB</v>
      </c>
      <c r="BM689" t="s">
        <v>1609</v>
      </c>
      <c r="BN689" t="str">
        <f>"https://www.hvlgroup.com/Product/"&amp;"H281301-OB"</f>
        <v>https://www.hvlgroup.com/Product/H281301-OB</v>
      </c>
      <c r="BO689" t="s">
        <v>104</v>
      </c>
      <c r="BP689" t="s">
        <v>104</v>
      </c>
      <c r="BQ689" t="s">
        <v>310</v>
      </c>
      <c r="BR689" t="s">
        <v>116</v>
      </c>
      <c r="BS689" t="s">
        <v>1610</v>
      </c>
      <c r="BT689">
        <v>5.63</v>
      </c>
      <c r="BV689" s="1">
        <v>43466</v>
      </c>
      <c r="BW689">
        <v>0</v>
      </c>
      <c r="BX689">
        <v>0</v>
      </c>
      <c r="BY689" t="s">
        <v>111</v>
      </c>
      <c r="BZ689">
        <v>0</v>
      </c>
      <c r="CA689">
        <v>0</v>
      </c>
      <c r="CB689">
        <v>0</v>
      </c>
      <c r="CC689">
        <v>0</v>
      </c>
      <c r="CD689">
        <v>1</v>
      </c>
      <c r="CE689">
        <v>129</v>
      </c>
      <c r="CF689" t="s">
        <v>90</v>
      </c>
      <c r="CI689" t="s">
        <v>111</v>
      </c>
      <c r="CJ689" t="s">
        <v>118</v>
      </c>
      <c r="CK689" t="s">
        <v>111</v>
      </c>
      <c r="CL689" t="s">
        <v>119</v>
      </c>
      <c r="CM689" t="s">
        <v>104</v>
      </c>
    </row>
    <row r="690" spans="1:91" x14ac:dyDescent="0.25">
      <c r="A690" t="s">
        <v>89</v>
      </c>
      <c r="B690" t="s">
        <v>90</v>
      </c>
      <c r="C690" t="s">
        <v>1612</v>
      </c>
      <c r="D690" t="s">
        <v>1607</v>
      </c>
      <c r="E690" s="4">
        <v>806134880828</v>
      </c>
      <c r="F690" t="s">
        <v>93</v>
      </c>
      <c r="G690" s="4">
        <v>65</v>
      </c>
      <c r="H690" s="4">
        <v>130</v>
      </c>
      <c r="I690" t="s">
        <v>548</v>
      </c>
      <c r="J690" t="s">
        <v>1608</v>
      </c>
      <c r="K690" t="s">
        <v>96</v>
      </c>
      <c r="L690" t="s">
        <v>97</v>
      </c>
      <c r="M690" t="s">
        <v>98</v>
      </c>
      <c r="N690" t="s">
        <v>124</v>
      </c>
      <c r="P690" t="s">
        <v>1033</v>
      </c>
      <c r="Q690" t="s">
        <v>102</v>
      </c>
      <c r="R690">
        <v>0</v>
      </c>
      <c r="S690">
        <v>6.75</v>
      </c>
      <c r="T690">
        <v>12.25</v>
      </c>
      <c r="U690">
        <v>0</v>
      </c>
      <c r="V690">
        <v>0</v>
      </c>
      <c r="W690">
        <v>0</v>
      </c>
      <c r="X690">
        <v>7.25</v>
      </c>
      <c r="Y690">
        <v>0</v>
      </c>
      <c r="Z690">
        <v>1</v>
      </c>
      <c r="AA690">
        <v>60</v>
      </c>
      <c r="AB690" t="s">
        <v>103</v>
      </c>
      <c r="AD690" t="s">
        <v>103</v>
      </c>
      <c r="AE690" t="s">
        <v>103</v>
      </c>
      <c r="AF690" t="s">
        <v>104</v>
      </c>
      <c r="AG690" t="s">
        <v>105</v>
      </c>
      <c r="AH690">
        <v>16</v>
      </c>
      <c r="AI690">
        <v>12</v>
      </c>
      <c r="AJ690">
        <v>10</v>
      </c>
      <c r="AK690">
        <v>5</v>
      </c>
      <c r="AL690">
        <v>0</v>
      </c>
      <c r="AM690">
        <v>0</v>
      </c>
      <c r="AN690">
        <v>0</v>
      </c>
      <c r="AO690">
        <v>0</v>
      </c>
      <c r="AP690" t="s">
        <v>106</v>
      </c>
      <c r="AQ690" t="s">
        <v>107</v>
      </c>
      <c r="AR690" t="s">
        <v>108</v>
      </c>
      <c r="AS690" t="s">
        <v>109</v>
      </c>
      <c r="AT690" t="s">
        <v>110</v>
      </c>
      <c r="AU690" t="s">
        <v>104</v>
      </c>
      <c r="AX690" t="s">
        <v>104</v>
      </c>
      <c r="AY690">
        <v>0</v>
      </c>
      <c r="AZ690">
        <v>0</v>
      </c>
      <c r="BA690">
        <v>4.75</v>
      </c>
      <c r="BC690">
        <v>0</v>
      </c>
      <c r="BD690">
        <v>0</v>
      </c>
      <c r="BJ690" t="s">
        <v>111</v>
      </c>
      <c r="BK690" t="s">
        <v>125</v>
      </c>
      <c r="BL690" t="str">
        <f>"https://www.hvlgroup.com/Products/Specs/"&amp;"H281301-PN"</f>
        <v>https://www.hvlgroup.com/Products/Specs/H281301-PN</v>
      </c>
      <c r="BM690" t="s">
        <v>1609</v>
      </c>
      <c r="BN690" t="str">
        <f>"https://www.hvlgroup.com/Product/"&amp;"H281301-PN"</f>
        <v>https://www.hvlgroup.com/Product/H281301-PN</v>
      </c>
      <c r="BO690" t="s">
        <v>104</v>
      </c>
      <c r="BP690" t="s">
        <v>104</v>
      </c>
      <c r="BQ690" t="s">
        <v>310</v>
      </c>
      <c r="BR690" t="s">
        <v>116</v>
      </c>
      <c r="BS690" t="s">
        <v>1610</v>
      </c>
      <c r="BT690">
        <v>5.63</v>
      </c>
      <c r="BV690" s="1">
        <v>43466</v>
      </c>
      <c r="BW690">
        <v>0</v>
      </c>
      <c r="BX690">
        <v>0</v>
      </c>
      <c r="BY690" t="s">
        <v>111</v>
      </c>
      <c r="BZ690">
        <v>0</v>
      </c>
      <c r="CA690">
        <v>0</v>
      </c>
      <c r="CB690">
        <v>0</v>
      </c>
      <c r="CC690">
        <v>0</v>
      </c>
      <c r="CD690">
        <v>1</v>
      </c>
      <c r="CE690">
        <v>129</v>
      </c>
      <c r="CF690" t="s">
        <v>90</v>
      </c>
      <c r="CI690" t="s">
        <v>111</v>
      </c>
      <c r="CJ690" t="s">
        <v>118</v>
      </c>
      <c r="CK690" t="s">
        <v>111</v>
      </c>
      <c r="CL690" t="s">
        <v>119</v>
      </c>
      <c r="CM690" t="s">
        <v>104</v>
      </c>
    </row>
    <row r="691" spans="1:91" x14ac:dyDescent="0.25">
      <c r="A691" t="s">
        <v>89</v>
      </c>
      <c r="B691" t="s">
        <v>90</v>
      </c>
      <c r="C691" t="s">
        <v>1613</v>
      </c>
      <c r="D691" t="s">
        <v>1614</v>
      </c>
      <c r="E691" s="4">
        <v>806134881450</v>
      </c>
      <c r="F691" t="s">
        <v>128</v>
      </c>
      <c r="G691" s="4">
        <v>121</v>
      </c>
      <c r="H691" s="4">
        <v>242</v>
      </c>
      <c r="I691" t="s">
        <v>94</v>
      </c>
      <c r="J691" t="s">
        <v>1608</v>
      </c>
      <c r="K691" t="s">
        <v>96</v>
      </c>
      <c r="L691" t="s">
        <v>97</v>
      </c>
      <c r="M691" t="s">
        <v>98</v>
      </c>
      <c r="N691" t="s">
        <v>99</v>
      </c>
      <c r="P691" t="s">
        <v>1033</v>
      </c>
      <c r="Q691" t="s">
        <v>102</v>
      </c>
      <c r="R691">
        <v>0</v>
      </c>
      <c r="S691">
        <v>16.75</v>
      </c>
      <c r="T691">
        <v>11.25</v>
      </c>
      <c r="U691">
        <v>0</v>
      </c>
      <c r="V691">
        <v>0</v>
      </c>
      <c r="W691">
        <v>0</v>
      </c>
      <c r="X691">
        <v>7.25</v>
      </c>
      <c r="Y691">
        <v>0</v>
      </c>
      <c r="Z691">
        <v>2</v>
      </c>
      <c r="AA691">
        <v>60</v>
      </c>
      <c r="AB691" t="s">
        <v>103</v>
      </c>
      <c r="AD691" t="s">
        <v>103</v>
      </c>
      <c r="AE691" t="s">
        <v>103</v>
      </c>
      <c r="AF691" t="s">
        <v>104</v>
      </c>
      <c r="AG691" t="s">
        <v>105</v>
      </c>
      <c r="AH691">
        <v>18</v>
      </c>
      <c r="AI691">
        <v>16</v>
      </c>
      <c r="AJ691">
        <v>12</v>
      </c>
      <c r="AK691">
        <v>6</v>
      </c>
      <c r="AL691">
        <v>0</v>
      </c>
      <c r="AM691">
        <v>0</v>
      </c>
      <c r="AN691">
        <v>0</v>
      </c>
      <c r="AO691">
        <v>0</v>
      </c>
      <c r="AP691" t="s">
        <v>106</v>
      </c>
      <c r="AQ691" t="s">
        <v>107</v>
      </c>
      <c r="AR691" t="s">
        <v>108</v>
      </c>
      <c r="AS691" t="s">
        <v>109</v>
      </c>
      <c r="AT691" t="s">
        <v>110</v>
      </c>
      <c r="AU691" t="s">
        <v>104</v>
      </c>
      <c r="AX691" t="s">
        <v>104</v>
      </c>
      <c r="AY691">
        <v>0</v>
      </c>
      <c r="AZ691">
        <v>0</v>
      </c>
      <c r="BA691">
        <v>4.75</v>
      </c>
      <c r="BC691">
        <v>0</v>
      </c>
      <c r="BD691">
        <v>0</v>
      </c>
      <c r="BJ691" t="s">
        <v>111</v>
      </c>
      <c r="BK691" t="s">
        <v>113</v>
      </c>
      <c r="BL691" t="str">
        <f>"https://www.hvlgroup.com/Products/Specs/"&amp;"H281302-AGB"</f>
        <v>https://www.hvlgroup.com/Products/Specs/H281302-AGB</v>
      </c>
      <c r="BM691" t="s">
        <v>1609</v>
      </c>
      <c r="BN691" t="str">
        <f>"https://www.hvlgroup.com/Product/"&amp;"H281302-AGB"</f>
        <v>https://www.hvlgroup.com/Product/H281302-AGB</v>
      </c>
      <c r="BO691" t="s">
        <v>104</v>
      </c>
      <c r="BP691" t="s">
        <v>104</v>
      </c>
      <c r="BQ691" t="s">
        <v>310</v>
      </c>
      <c r="BR691" t="s">
        <v>116</v>
      </c>
      <c r="BS691" t="s">
        <v>1610</v>
      </c>
      <c r="BT691">
        <v>5.63</v>
      </c>
      <c r="BV691" s="1">
        <v>43466</v>
      </c>
      <c r="BW691">
        <v>0</v>
      </c>
      <c r="BX691">
        <v>0</v>
      </c>
      <c r="BY691" t="s">
        <v>111</v>
      </c>
      <c r="BZ691">
        <v>0</v>
      </c>
      <c r="CA691">
        <v>0</v>
      </c>
      <c r="CB691">
        <v>0</v>
      </c>
      <c r="CC691">
        <v>0</v>
      </c>
      <c r="CD691">
        <v>1</v>
      </c>
      <c r="CE691">
        <v>129</v>
      </c>
      <c r="CF691" t="s">
        <v>90</v>
      </c>
      <c r="CI691" t="s">
        <v>111</v>
      </c>
      <c r="CJ691" t="s">
        <v>118</v>
      </c>
      <c r="CK691" t="s">
        <v>111</v>
      </c>
      <c r="CL691" t="s">
        <v>119</v>
      </c>
      <c r="CM691" t="s">
        <v>104</v>
      </c>
    </row>
    <row r="692" spans="1:91" x14ac:dyDescent="0.25">
      <c r="A692" t="s">
        <v>89</v>
      </c>
      <c r="B692" t="s">
        <v>90</v>
      </c>
      <c r="C692" t="s">
        <v>1615</v>
      </c>
      <c r="D692" t="s">
        <v>1614</v>
      </c>
      <c r="E692" s="4">
        <v>806134880859</v>
      </c>
      <c r="F692" t="s">
        <v>128</v>
      </c>
      <c r="G692" s="4">
        <v>121</v>
      </c>
      <c r="H692" s="4">
        <v>242</v>
      </c>
      <c r="I692" t="s">
        <v>94</v>
      </c>
      <c r="J692" t="s">
        <v>1608</v>
      </c>
      <c r="K692" t="s">
        <v>96</v>
      </c>
      <c r="L692" t="s">
        <v>97</v>
      </c>
      <c r="M692" t="s">
        <v>98</v>
      </c>
      <c r="N692" t="s">
        <v>121</v>
      </c>
      <c r="P692" t="s">
        <v>1033</v>
      </c>
      <c r="Q692" t="s">
        <v>102</v>
      </c>
      <c r="R692">
        <v>0</v>
      </c>
      <c r="S692">
        <v>16.75</v>
      </c>
      <c r="T692">
        <v>11.25</v>
      </c>
      <c r="U692">
        <v>0</v>
      </c>
      <c r="V692">
        <v>0</v>
      </c>
      <c r="W692">
        <v>0</v>
      </c>
      <c r="X692">
        <v>7.25</v>
      </c>
      <c r="Y692">
        <v>0</v>
      </c>
      <c r="Z692">
        <v>2</v>
      </c>
      <c r="AA692">
        <v>60</v>
      </c>
      <c r="AB692" t="s">
        <v>103</v>
      </c>
      <c r="AD692" t="s">
        <v>103</v>
      </c>
      <c r="AE692" t="s">
        <v>103</v>
      </c>
      <c r="AF692" t="s">
        <v>104</v>
      </c>
      <c r="AG692" t="s">
        <v>105</v>
      </c>
      <c r="AH692">
        <v>18</v>
      </c>
      <c r="AI692">
        <v>16</v>
      </c>
      <c r="AJ692">
        <v>12</v>
      </c>
      <c r="AK692">
        <v>6</v>
      </c>
      <c r="AL692">
        <v>0</v>
      </c>
      <c r="AM692">
        <v>0</v>
      </c>
      <c r="AN692">
        <v>0</v>
      </c>
      <c r="AO692">
        <v>0</v>
      </c>
      <c r="AP692" t="s">
        <v>106</v>
      </c>
      <c r="AQ692" t="s">
        <v>107</v>
      </c>
      <c r="AR692" t="s">
        <v>108</v>
      </c>
      <c r="AS692" t="s">
        <v>109</v>
      </c>
      <c r="AT692" t="s">
        <v>110</v>
      </c>
      <c r="AU692" t="s">
        <v>104</v>
      </c>
      <c r="AX692" t="s">
        <v>104</v>
      </c>
      <c r="AY692">
        <v>0</v>
      </c>
      <c r="AZ692">
        <v>0</v>
      </c>
      <c r="BA692">
        <v>4.75</v>
      </c>
      <c r="BC692">
        <v>0</v>
      </c>
      <c r="BD692">
        <v>0</v>
      </c>
      <c r="BJ692" t="s">
        <v>111</v>
      </c>
      <c r="BK692" t="s">
        <v>122</v>
      </c>
      <c r="BL692" t="str">
        <f>"https://www.hvlgroup.com/Products/Specs/"&amp;"H281302-OB"</f>
        <v>https://www.hvlgroup.com/Products/Specs/H281302-OB</v>
      </c>
      <c r="BM692" t="s">
        <v>1609</v>
      </c>
      <c r="BN692" t="str">
        <f>"https://www.hvlgroup.com/Product/"&amp;"H281302-OB"</f>
        <v>https://www.hvlgroup.com/Product/H281302-OB</v>
      </c>
      <c r="BO692" t="s">
        <v>104</v>
      </c>
      <c r="BP692" t="s">
        <v>104</v>
      </c>
      <c r="BQ692" t="s">
        <v>310</v>
      </c>
      <c r="BR692" t="s">
        <v>116</v>
      </c>
      <c r="BS692" t="s">
        <v>1610</v>
      </c>
      <c r="BT692">
        <v>5.63</v>
      </c>
      <c r="BV692" s="1">
        <v>43466</v>
      </c>
      <c r="BW692">
        <v>0</v>
      </c>
      <c r="BX692">
        <v>0</v>
      </c>
      <c r="BY692" t="s">
        <v>111</v>
      </c>
      <c r="BZ692">
        <v>0</v>
      </c>
      <c r="CA692">
        <v>0</v>
      </c>
      <c r="CB692">
        <v>0</v>
      </c>
      <c r="CC692">
        <v>0</v>
      </c>
      <c r="CD692">
        <v>1</v>
      </c>
      <c r="CE692">
        <v>129</v>
      </c>
      <c r="CF692" t="s">
        <v>90</v>
      </c>
      <c r="CI692" t="s">
        <v>111</v>
      </c>
      <c r="CJ692" t="s">
        <v>118</v>
      </c>
      <c r="CK692" t="s">
        <v>111</v>
      </c>
      <c r="CL692" t="s">
        <v>119</v>
      </c>
      <c r="CM692" t="s">
        <v>104</v>
      </c>
    </row>
    <row r="693" spans="1:91" x14ac:dyDescent="0.25">
      <c r="A693" t="s">
        <v>89</v>
      </c>
      <c r="B693" t="s">
        <v>90</v>
      </c>
      <c r="C693" t="s">
        <v>1616</v>
      </c>
      <c r="D693" t="s">
        <v>1614</v>
      </c>
      <c r="E693" s="4">
        <v>806134879990</v>
      </c>
      <c r="F693" t="s">
        <v>128</v>
      </c>
      <c r="G693" s="4">
        <v>121</v>
      </c>
      <c r="H693" s="4">
        <v>242</v>
      </c>
      <c r="I693" t="s">
        <v>94</v>
      </c>
      <c r="J693" t="s">
        <v>1608</v>
      </c>
      <c r="K693" t="s">
        <v>96</v>
      </c>
      <c r="L693" t="s">
        <v>97</v>
      </c>
      <c r="M693" t="s">
        <v>98</v>
      </c>
      <c r="N693" t="s">
        <v>124</v>
      </c>
      <c r="P693" t="s">
        <v>1033</v>
      </c>
      <c r="Q693" t="s">
        <v>102</v>
      </c>
      <c r="R693">
        <v>0</v>
      </c>
      <c r="S693">
        <v>16.75</v>
      </c>
      <c r="T693">
        <v>11.25</v>
      </c>
      <c r="U693">
        <v>0</v>
      </c>
      <c r="V693">
        <v>0</v>
      </c>
      <c r="W693">
        <v>0</v>
      </c>
      <c r="X693">
        <v>7.25</v>
      </c>
      <c r="Y693">
        <v>0</v>
      </c>
      <c r="Z693">
        <v>2</v>
      </c>
      <c r="AA693">
        <v>60</v>
      </c>
      <c r="AB693" t="s">
        <v>103</v>
      </c>
      <c r="AD693" t="s">
        <v>103</v>
      </c>
      <c r="AE693" t="s">
        <v>103</v>
      </c>
      <c r="AF693" t="s">
        <v>104</v>
      </c>
      <c r="AG693" t="s">
        <v>105</v>
      </c>
      <c r="AH693">
        <v>18</v>
      </c>
      <c r="AI693">
        <v>16</v>
      </c>
      <c r="AJ693">
        <v>12</v>
      </c>
      <c r="AK693">
        <v>6</v>
      </c>
      <c r="AL693">
        <v>0</v>
      </c>
      <c r="AM693">
        <v>0</v>
      </c>
      <c r="AN693">
        <v>0</v>
      </c>
      <c r="AO693">
        <v>0</v>
      </c>
      <c r="AP693" t="s">
        <v>106</v>
      </c>
      <c r="AQ693" t="s">
        <v>107</v>
      </c>
      <c r="AR693" t="s">
        <v>108</v>
      </c>
      <c r="AS693" t="s">
        <v>109</v>
      </c>
      <c r="AT693" t="s">
        <v>110</v>
      </c>
      <c r="AU693" t="s">
        <v>104</v>
      </c>
      <c r="AX693" t="s">
        <v>104</v>
      </c>
      <c r="AY693">
        <v>0</v>
      </c>
      <c r="AZ693">
        <v>0</v>
      </c>
      <c r="BA693">
        <v>4.75</v>
      </c>
      <c r="BC693">
        <v>0</v>
      </c>
      <c r="BD693">
        <v>0</v>
      </c>
      <c r="BJ693" t="s">
        <v>111</v>
      </c>
      <c r="BK693" t="s">
        <v>125</v>
      </c>
      <c r="BL693" t="str">
        <f>"https://www.hvlgroup.com/Products/Specs/"&amp;"H281302-PN"</f>
        <v>https://www.hvlgroup.com/Products/Specs/H281302-PN</v>
      </c>
      <c r="BM693" t="s">
        <v>1609</v>
      </c>
      <c r="BN693" t="str">
        <f>"https://www.hvlgroup.com/Product/"&amp;"H281302-PN"</f>
        <v>https://www.hvlgroup.com/Product/H281302-PN</v>
      </c>
      <c r="BO693" t="s">
        <v>104</v>
      </c>
      <c r="BP693" t="s">
        <v>104</v>
      </c>
      <c r="BQ693" t="s">
        <v>310</v>
      </c>
      <c r="BR693" t="s">
        <v>116</v>
      </c>
      <c r="BS693" t="s">
        <v>1610</v>
      </c>
      <c r="BT693">
        <v>5.63</v>
      </c>
      <c r="BV693" s="1">
        <v>43466</v>
      </c>
      <c r="BW693">
        <v>0</v>
      </c>
      <c r="BX693">
        <v>0</v>
      </c>
      <c r="BY693" t="s">
        <v>111</v>
      </c>
      <c r="BZ693">
        <v>0</v>
      </c>
      <c r="CA693">
        <v>0</v>
      </c>
      <c r="CB693">
        <v>0</v>
      </c>
      <c r="CC693">
        <v>0</v>
      </c>
      <c r="CD693">
        <v>1</v>
      </c>
      <c r="CE693">
        <v>129</v>
      </c>
      <c r="CF693" t="s">
        <v>90</v>
      </c>
      <c r="CI693" t="s">
        <v>111</v>
      </c>
      <c r="CJ693" t="s">
        <v>118</v>
      </c>
      <c r="CK693" t="s">
        <v>111</v>
      </c>
      <c r="CL693" t="s">
        <v>119</v>
      </c>
      <c r="CM693" t="s">
        <v>104</v>
      </c>
    </row>
    <row r="694" spans="1:91" x14ac:dyDescent="0.25">
      <c r="A694" t="s">
        <v>89</v>
      </c>
      <c r="B694" t="s">
        <v>90</v>
      </c>
      <c r="C694" t="s">
        <v>1617</v>
      </c>
      <c r="D694" t="s">
        <v>1618</v>
      </c>
      <c r="E694" s="4">
        <v>806134881467</v>
      </c>
      <c r="F694" t="s">
        <v>1555</v>
      </c>
      <c r="G694" s="4">
        <v>175</v>
      </c>
      <c r="H694" s="4">
        <v>350</v>
      </c>
      <c r="I694" t="s">
        <v>548</v>
      </c>
      <c r="J694" t="s">
        <v>1608</v>
      </c>
      <c r="K694" t="s">
        <v>96</v>
      </c>
      <c r="L694" t="s">
        <v>97</v>
      </c>
      <c r="M694" t="s">
        <v>98</v>
      </c>
      <c r="N694" t="s">
        <v>99</v>
      </c>
      <c r="P694" t="s">
        <v>1033</v>
      </c>
      <c r="Q694" t="s">
        <v>102</v>
      </c>
      <c r="R694">
        <v>0</v>
      </c>
      <c r="S694">
        <v>26.75</v>
      </c>
      <c r="T694">
        <v>11.25</v>
      </c>
      <c r="U694">
        <v>0</v>
      </c>
      <c r="V694">
        <v>0</v>
      </c>
      <c r="W694">
        <v>0</v>
      </c>
      <c r="X694">
        <v>7.25</v>
      </c>
      <c r="Y694">
        <v>0</v>
      </c>
      <c r="Z694">
        <v>3</v>
      </c>
      <c r="AA694">
        <v>60</v>
      </c>
      <c r="AB694" t="s">
        <v>103</v>
      </c>
      <c r="AD694" t="s">
        <v>103</v>
      </c>
      <c r="AE694" t="s">
        <v>103</v>
      </c>
      <c r="AF694" t="s">
        <v>104</v>
      </c>
      <c r="AG694" t="s">
        <v>105</v>
      </c>
      <c r="AH694">
        <v>27</v>
      </c>
      <c r="AI694">
        <v>16</v>
      </c>
      <c r="AJ694">
        <v>12</v>
      </c>
      <c r="AK694">
        <v>8</v>
      </c>
      <c r="AL694">
        <v>0</v>
      </c>
      <c r="AM694">
        <v>0</v>
      </c>
      <c r="AN694">
        <v>0</v>
      </c>
      <c r="AO694">
        <v>0</v>
      </c>
      <c r="AP694" t="s">
        <v>106</v>
      </c>
      <c r="AQ694" t="s">
        <v>107</v>
      </c>
      <c r="AR694" t="s">
        <v>108</v>
      </c>
      <c r="AS694" t="s">
        <v>109</v>
      </c>
      <c r="AT694" t="s">
        <v>110</v>
      </c>
      <c r="AU694" t="s">
        <v>104</v>
      </c>
      <c r="AX694" t="s">
        <v>104</v>
      </c>
      <c r="AY694">
        <v>0</v>
      </c>
      <c r="AZ694">
        <v>0</v>
      </c>
      <c r="BA694">
        <v>4.75</v>
      </c>
      <c r="BC694">
        <v>0</v>
      </c>
      <c r="BD694">
        <v>0</v>
      </c>
      <c r="BJ694" t="s">
        <v>111</v>
      </c>
      <c r="BK694" t="s">
        <v>113</v>
      </c>
      <c r="BL694" t="str">
        <f>"https://www.hvlgroup.com/Products/Specs/"&amp;"H281303-AGB"</f>
        <v>https://www.hvlgroup.com/Products/Specs/H281303-AGB</v>
      </c>
      <c r="BM694" t="s">
        <v>1609</v>
      </c>
      <c r="BN694" t="str">
        <f>"https://www.hvlgroup.com/Product/"&amp;"H281303-AGB"</f>
        <v>https://www.hvlgroup.com/Product/H281303-AGB</v>
      </c>
      <c r="BO694" t="s">
        <v>104</v>
      </c>
      <c r="BP694" t="s">
        <v>104</v>
      </c>
      <c r="BQ694" t="s">
        <v>310</v>
      </c>
      <c r="BR694" t="s">
        <v>116</v>
      </c>
      <c r="BS694" t="s">
        <v>1610</v>
      </c>
      <c r="BT694">
        <v>5.63</v>
      </c>
      <c r="BV694" s="1">
        <v>43466</v>
      </c>
      <c r="BW694">
        <v>0</v>
      </c>
      <c r="BX694">
        <v>0</v>
      </c>
      <c r="BY694" t="s">
        <v>111</v>
      </c>
      <c r="BZ694">
        <v>0</v>
      </c>
      <c r="CA694">
        <v>0</v>
      </c>
      <c r="CB694">
        <v>0</v>
      </c>
      <c r="CC694">
        <v>0</v>
      </c>
      <c r="CD694">
        <v>1</v>
      </c>
      <c r="CE694">
        <v>129</v>
      </c>
      <c r="CF694" t="s">
        <v>90</v>
      </c>
      <c r="CI694" t="s">
        <v>111</v>
      </c>
      <c r="CJ694" t="s">
        <v>118</v>
      </c>
      <c r="CK694" t="s">
        <v>111</v>
      </c>
      <c r="CL694" t="s">
        <v>119</v>
      </c>
      <c r="CM694" t="s">
        <v>104</v>
      </c>
    </row>
    <row r="695" spans="1:91" x14ac:dyDescent="0.25">
      <c r="A695" t="s">
        <v>89</v>
      </c>
      <c r="B695" t="s">
        <v>90</v>
      </c>
      <c r="C695" t="s">
        <v>1619</v>
      </c>
      <c r="D695" t="s">
        <v>1618</v>
      </c>
      <c r="E695" s="4">
        <v>806134880316</v>
      </c>
      <c r="F695" t="s">
        <v>1555</v>
      </c>
      <c r="G695" s="4">
        <v>175</v>
      </c>
      <c r="H695" s="4">
        <v>350</v>
      </c>
      <c r="I695" t="s">
        <v>548</v>
      </c>
      <c r="J695" t="s">
        <v>1608</v>
      </c>
      <c r="K695" t="s">
        <v>96</v>
      </c>
      <c r="L695" t="s">
        <v>97</v>
      </c>
      <c r="M695" t="s">
        <v>98</v>
      </c>
      <c r="N695" t="s">
        <v>121</v>
      </c>
      <c r="P695" t="s">
        <v>1033</v>
      </c>
      <c r="Q695" t="s">
        <v>102</v>
      </c>
      <c r="R695">
        <v>0</v>
      </c>
      <c r="S695">
        <v>26.75</v>
      </c>
      <c r="T695">
        <v>11.25</v>
      </c>
      <c r="U695">
        <v>0</v>
      </c>
      <c r="V695">
        <v>0</v>
      </c>
      <c r="W695">
        <v>0</v>
      </c>
      <c r="X695">
        <v>7.25</v>
      </c>
      <c r="Y695">
        <v>0</v>
      </c>
      <c r="Z695">
        <v>3</v>
      </c>
      <c r="AA695">
        <v>60</v>
      </c>
      <c r="AB695" t="s">
        <v>103</v>
      </c>
      <c r="AD695" t="s">
        <v>103</v>
      </c>
      <c r="AE695" t="s">
        <v>103</v>
      </c>
      <c r="AF695" t="s">
        <v>104</v>
      </c>
      <c r="AG695" t="s">
        <v>105</v>
      </c>
      <c r="AH695">
        <v>27</v>
      </c>
      <c r="AI695">
        <v>16</v>
      </c>
      <c r="AJ695">
        <v>12</v>
      </c>
      <c r="AK695">
        <v>8</v>
      </c>
      <c r="AL695">
        <v>0</v>
      </c>
      <c r="AM695">
        <v>0</v>
      </c>
      <c r="AN695">
        <v>0</v>
      </c>
      <c r="AO695">
        <v>0</v>
      </c>
      <c r="AP695" t="s">
        <v>106</v>
      </c>
      <c r="AQ695" t="s">
        <v>107</v>
      </c>
      <c r="AR695" t="s">
        <v>108</v>
      </c>
      <c r="AS695" t="s">
        <v>109</v>
      </c>
      <c r="AT695" t="s">
        <v>110</v>
      </c>
      <c r="AU695" t="s">
        <v>104</v>
      </c>
      <c r="AX695" t="s">
        <v>104</v>
      </c>
      <c r="AY695">
        <v>0</v>
      </c>
      <c r="AZ695">
        <v>0</v>
      </c>
      <c r="BA695">
        <v>4.75</v>
      </c>
      <c r="BC695">
        <v>0</v>
      </c>
      <c r="BD695">
        <v>0</v>
      </c>
      <c r="BJ695" t="s">
        <v>111</v>
      </c>
      <c r="BK695" t="s">
        <v>122</v>
      </c>
      <c r="BL695" t="str">
        <f>"https://www.hvlgroup.com/Products/Specs/"&amp;"H281303-OB"</f>
        <v>https://www.hvlgroup.com/Products/Specs/H281303-OB</v>
      </c>
      <c r="BM695" t="s">
        <v>1609</v>
      </c>
      <c r="BN695" t="str">
        <f>"https://www.hvlgroup.com/Product/"&amp;"H281303-OB"</f>
        <v>https://www.hvlgroup.com/Product/H281303-OB</v>
      </c>
      <c r="BO695" t="s">
        <v>104</v>
      </c>
      <c r="BP695" t="s">
        <v>104</v>
      </c>
      <c r="BQ695" t="s">
        <v>310</v>
      </c>
      <c r="BR695" t="s">
        <v>116</v>
      </c>
      <c r="BS695" t="s">
        <v>1610</v>
      </c>
      <c r="BT695">
        <v>5.63</v>
      </c>
      <c r="BV695" s="1">
        <v>43466</v>
      </c>
      <c r="BW695">
        <v>0</v>
      </c>
      <c r="BX695">
        <v>0</v>
      </c>
      <c r="BY695" t="s">
        <v>111</v>
      </c>
      <c r="BZ695">
        <v>0</v>
      </c>
      <c r="CA695">
        <v>0</v>
      </c>
      <c r="CB695">
        <v>0</v>
      </c>
      <c r="CC695">
        <v>0</v>
      </c>
      <c r="CD695">
        <v>1</v>
      </c>
      <c r="CE695">
        <v>129</v>
      </c>
      <c r="CF695" t="s">
        <v>90</v>
      </c>
      <c r="CI695" t="s">
        <v>111</v>
      </c>
      <c r="CJ695" t="s">
        <v>118</v>
      </c>
      <c r="CK695" t="s">
        <v>111</v>
      </c>
      <c r="CL695" t="s">
        <v>119</v>
      </c>
      <c r="CM695" t="s">
        <v>104</v>
      </c>
    </row>
    <row r="696" spans="1:91" x14ac:dyDescent="0.25">
      <c r="A696" t="s">
        <v>89</v>
      </c>
      <c r="B696" t="s">
        <v>90</v>
      </c>
      <c r="C696" t="s">
        <v>1620</v>
      </c>
      <c r="D696" t="s">
        <v>1618</v>
      </c>
      <c r="E696" s="4">
        <v>806134880330</v>
      </c>
      <c r="F696" t="s">
        <v>1555</v>
      </c>
      <c r="G696" s="4">
        <v>175</v>
      </c>
      <c r="H696" s="4">
        <v>350</v>
      </c>
      <c r="I696" t="s">
        <v>548</v>
      </c>
      <c r="J696" t="s">
        <v>1608</v>
      </c>
      <c r="K696" t="s">
        <v>96</v>
      </c>
      <c r="L696" t="s">
        <v>97</v>
      </c>
      <c r="M696" t="s">
        <v>98</v>
      </c>
      <c r="N696" t="s">
        <v>124</v>
      </c>
      <c r="P696" t="s">
        <v>1033</v>
      </c>
      <c r="Q696" t="s">
        <v>102</v>
      </c>
      <c r="R696">
        <v>0</v>
      </c>
      <c r="S696">
        <v>26.75</v>
      </c>
      <c r="T696">
        <v>11.25</v>
      </c>
      <c r="U696">
        <v>0</v>
      </c>
      <c r="V696">
        <v>0</v>
      </c>
      <c r="W696">
        <v>0</v>
      </c>
      <c r="X696">
        <v>7.25</v>
      </c>
      <c r="Y696">
        <v>0</v>
      </c>
      <c r="Z696">
        <v>3</v>
      </c>
      <c r="AA696">
        <v>60</v>
      </c>
      <c r="AB696" t="s">
        <v>103</v>
      </c>
      <c r="AD696" t="s">
        <v>103</v>
      </c>
      <c r="AE696" t="s">
        <v>103</v>
      </c>
      <c r="AF696" t="s">
        <v>104</v>
      </c>
      <c r="AG696" t="s">
        <v>105</v>
      </c>
      <c r="AH696">
        <v>27</v>
      </c>
      <c r="AI696">
        <v>16</v>
      </c>
      <c r="AJ696">
        <v>12</v>
      </c>
      <c r="AK696">
        <v>8</v>
      </c>
      <c r="AL696">
        <v>0</v>
      </c>
      <c r="AM696">
        <v>0</v>
      </c>
      <c r="AN696">
        <v>0</v>
      </c>
      <c r="AO696">
        <v>0</v>
      </c>
      <c r="AP696" t="s">
        <v>106</v>
      </c>
      <c r="AQ696" t="s">
        <v>107</v>
      </c>
      <c r="AR696" t="s">
        <v>108</v>
      </c>
      <c r="AS696" t="s">
        <v>109</v>
      </c>
      <c r="AT696" t="s">
        <v>110</v>
      </c>
      <c r="AU696" t="s">
        <v>104</v>
      </c>
      <c r="AX696" t="s">
        <v>104</v>
      </c>
      <c r="AY696">
        <v>0</v>
      </c>
      <c r="AZ696">
        <v>0</v>
      </c>
      <c r="BA696">
        <v>4.75</v>
      </c>
      <c r="BC696">
        <v>0</v>
      </c>
      <c r="BD696">
        <v>0</v>
      </c>
      <c r="BJ696" t="s">
        <v>111</v>
      </c>
      <c r="BK696" t="s">
        <v>125</v>
      </c>
      <c r="BL696" t="str">
        <f>"https://www.hvlgroup.com/Products/Specs/"&amp;"H281303-PN"</f>
        <v>https://www.hvlgroup.com/Products/Specs/H281303-PN</v>
      </c>
      <c r="BM696" t="s">
        <v>1609</v>
      </c>
      <c r="BN696" t="str">
        <f>"https://www.hvlgroup.com/Product/"&amp;"H281303-PN"</f>
        <v>https://www.hvlgroup.com/Product/H281303-PN</v>
      </c>
      <c r="BO696" t="s">
        <v>104</v>
      </c>
      <c r="BP696" t="s">
        <v>104</v>
      </c>
      <c r="BQ696" t="s">
        <v>310</v>
      </c>
      <c r="BR696" t="s">
        <v>116</v>
      </c>
      <c r="BS696" t="s">
        <v>1610</v>
      </c>
      <c r="BT696">
        <v>5.63</v>
      </c>
      <c r="BV696" s="1">
        <v>43466</v>
      </c>
      <c r="BW696">
        <v>0</v>
      </c>
      <c r="BX696">
        <v>0</v>
      </c>
      <c r="BY696" t="s">
        <v>111</v>
      </c>
      <c r="BZ696">
        <v>0</v>
      </c>
      <c r="CA696">
        <v>0</v>
      </c>
      <c r="CB696">
        <v>0</v>
      </c>
      <c r="CC696">
        <v>0</v>
      </c>
      <c r="CD696">
        <v>1</v>
      </c>
      <c r="CE696">
        <v>129</v>
      </c>
      <c r="CF696" t="s">
        <v>90</v>
      </c>
      <c r="CI696" t="s">
        <v>111</v>
      </c>
      <c r="CJ696" t="s">
        <v>118</v>
      </c>
      <c r="CK696" t="s">
        <v>111</v>
      </c>
      <c r="CL696" t="s">
        <v>119</v>
      </c>
      <c r="CM696" t="s">
        <v>104</v>
      </c>
    </row>
    <row r="697" spans="1:91" x14ac:dyDescent="0.25">
      <c r="A697" t="s">
        <v>89</v>
      </c>
      <c r="B697" t="s">
        <v>90</v>
      </c>
      <c r="C697" t="s">
        <v>1621</v>
      </c>
      <c r="D697" t="s">
        <v>1622</v>
      </c>
      <c r="E697" s="4">
        <v>806134880927</v>
      </c>
      <c r="F697" t="s">
        <v>187</v>
      </c>
      <c r="G697" s="4">
        <v>138</v>
      </c>
      <c r="H697" s="4">
        <v>276</v>
      </c>
      <c r="I697" t="s">
        <v>135</v>
      </c>
      <c r="J697" t="s">
        <v>1608</v>
      </c>
      <c r="K697" t="s">
        <v>96</v>
      </c>
      <c r="L697" t="s">
        <v>97</v>
      </c>
      <c r="M697" t="s">
        <v>98</v>
      </c>
      <c r="N697" t="s">
        <v>99</v>
      </c>
      <c r="O697" t="s">
        <v>100</v>
      </c>
      <c r="P697" t="s">
        <v>1033</v>
      </c>
      <c r="Q697" t="s">
        <v>102</v>
      </c>
      <c r="R697">
        <v>0</v>
      </c>
      <c r="S697">
        <v>14</v>
      </c>
      <c r="T697">
        <v>17.25</v>
      </c>
      <c r="U697">
        <v>21.5</v>
      </c>
      <c r="V697">
        <v>143</v>
      </c>
      <c r="W697">
        <v>0</v>
      </c>
      <c r="X697">
        <v>0</v>
      </c>
      <c r="Y697">
        <v>6.89</v>
      </c>
      <c r="Z697">
        <v>1</v>
      </c>
      <c r="AA697">
        <v>60</v>
      </c>
      <c r="AB697" t="s">
        <v>1623</v>
      </c>
      <c r="AD697" t="s">
        <v>1623</v>
      </c>
      <c r="AE697" t="s">
        <v>1623</v>
      </c>
      <c r="AF697" t="s">
        <v>104</v>
      </c>
      <c r="AG697" t="s">
        <v>105</v>
      </c>
      <c r="AH697">
        <v>27</v>
      </c>
      <c r="AI697">
        <v>15</v>
      </c>
      <c r="AJ697">
        <v>18</v>
      </c>
      <c r="AK697">
        <v>10</v>
      </c>
      <c r="AL697">
        <v>0</v>
      </c>
      <c r="AM697">
        <v>0</v>
      </c>
      <c r="AN697">
        <v>0</v>
      </c>
      <c r="AO697">
        <v>0</v>
      </c>
      <c r="AP697" t="s">
        <v>106</v>
      </c>
      <c r="AQ697" t="s">
        <v>107</v>
      </c>
      <c r="AR697" t="s">
        <v>108</v>
      </c>
      <c r="AS697" t="s">
        <v>109</v>
      </c>
      <c r="AT697" t="s">
        <v>110</v>
      </c>
      <c r="AU697" t="s">
        <v>104</v>
      </c>
      <c r="AX697" t="s">
        <v>104</v>
      </c>
      <c r="AY697">
        <v>0</v>
      </c>
      <c r="AZ697">
        <v>0.75</v>
      </c>
      <c r="BA697">
        <v>4.75</v>
      </c>
      <c r="BC697">
        <v>0</v>
      </c>
      <c r="BD697">
        <v>125</v>
      </c>
      <c r="BJ697" t="s">
        <v>111</v>
      </c>
      <c r="BK697" t="s">
        <v>113</v>
      </c>
      <c r="BL697" t="str">
        <f>"https://www.hvlgroup.com/Products/Specs/"&amp;"H281701L-AGB"</f>
        <v>https://www.hvlgroup.com/Products/Specs/H281701L-AGB</v>
      </c>
      <c r="BM697" t="s">
        <v>1624</v>
      </c>
      <c r="BN697" t="str">
        <f>"https://www.hvlgroup.com/Product/"&amp;"H281701L-AGB"</f>
        <v>https://www.hvlgroup.com/Product/H281701L-AGB</v>
      </c>
      <c r="BO697" t="s">
        <v>104</v>
      </c>
      <c r="BP697" t="s">
        <v>104</v>
      </c>
      <c r="BQ697" t="s">
        <v>310</v>
      </c>
      <c r="BR697" t="s">
        <v>116</v>
      </c>
      <c r="BS697" t="s">
        <v>1625</v>
      </c>
      <c r="BT697">
        <v>17.13</v>
      </c>
      <c r="BV697" s="1">
        <v>43466</v>
      </c>
      <c r="BW697">
        <v>143</v>
      </c>
      <c r="BX697">
        <v>21.5</v>
      </c>
      <c r="BY697" t="s">
        <v>104</v>
      </c>
      <c r="BZ697">
        <v>0</v>
      </c>
      <c r="CA697">
        <v>0</v>
      </c>
      <c r="CB697">
        <v>0</v>
      </c>
      <c r="CC697">
        <v>0</v>
      </c>
      <c r="CD697">
        <v>1</v>
      </c>
      <c r="CE697">
        <v>52</v>
      </c>
      <c r="CF697" t="s">
        <v>90</v>
      </c>
      <c r="CI697" t="s">
        <v>111</v>
      </c>
      <c r="CJ697" t="s">
        <v>118</v>
      </c>
      <c r="CK697" t="s">
        <v>111</v>
      </c>
      <c r="CL697" t="s">
        <v>119</v>
      </c>
      <c r="CM697" t="s">
        <v>104</v>
      </c>
    </row>
    <row r="698" spans="1:91" x14ac:dyDescent="0.25">
      <c r="A698" t="s">
        <v>89</v>
      </c>
      <c r="B698" t="s">
        <v>90</v>
      </c>
      <c r="C698" t="s">
        <v>1626</v>
      </c>
      <c r="D698" t="s">
        <v>1622</v>
      </c>
      <c r="E698" s="4">
        <v>806134881474</v>
      </c>
      <c r="F698" t="s">
        <v>187</v>
      </c>
      <c r="G698" s="4">
        <v>138</v>
      </c>
      <c r="H698" s="4">
        <v>276</v>
      </c>
      <c r="I698" t="s">
        <v>135</v>
      </c>
      <c r="J698" t="s">
        <v>1608</v>
      </c>
      <c r="K698" t="s">
        <v>96</v>
      </c>
      <c r="L698" t="s">
        <v>97</v>
      </c>
      <c r="M698" t="s">
        <v>98</v>
      </c>
      <c r="N698" t="s">
        <v>121</v>
      </c>
      <c r="O698" t="s">
        <v>100</v>
      </c>
      <c r="P698" t="s">
        <v>1033</v>
      </c>
      <c r="Q698" t="s">
        <v>102</v>
      </c>
      <c r="R698">
        <v>0</v>
      </c>
      <c r="S698">
        <v>14</v>
      </c>
      <c r="T698">
        <v>17.25</v>
      </c>
      <c r="U698">
        <v>21.5</v>
      </c>
      <c r="V698">
        <v>143</v>
      </c>
      <c r="W698">
        <v>0</v>
      </c>
      <c r="X698">
        <v>0</v>
      </c>
      <c r="Y698">
        <v>6.89</v>
      </c>
      <c r="Z698">
        <v>1</v>
      </c>
      <c r="AA698">
        <v>60</v>
      </c>
      <c r="AB698" t="s">
        <v>1623</v>
      </c>
      <c r="AD698" t="s">
        <v>1623</v>
      </c>
      <c r="AE698" t="s">
        <v>1623</v>
      </c>
      <c r="AF698" t="s">
        <v>104</v>
      </c>
      <c r="AG698" t="s">
        <v>105</v>
      </c>
      <c r="AH698">
        <v>27</v>
      </c>
      <c r="AI698">
        <v>15</v>
      </c>
      <c r="AJ698">
        <v>18</v>
      </c>
      <c r="AK698">
        <v>10</v>
      </c>
      <c r="AL698">
        <v>0</v>
      </c>
      <c r="AM698">
        <v>0</v>
      </c>
      <c r="AN698">
        <v>0</v>
      </c>
      <c r="AO698">
        <v>0</v>
      </c>
      <c r="AP698" t="s">
        <v>106</v>
      </c>
      <c r="AQ698" t="s">
        <v>107</v>
      </c>
      <c r="AR698" t="s">
        <v>108</v>
      </c>
      <c r="AS698" t="s">
        <v>109</v>
      </c>
      <c r="AT698" t="s">
        <v>110</v>
      </c>
      <c r="AU698" t="s">
        <v>104</v>
      </c>
      <c r="AX698" t="s">
        <v>104</v>
      </c>
      <c r="AY698">
        <v>0</v>
      </c>
      <c r="AZ698">
        <v>0.75</v>
      </c>
      <c r="BA698">
        <v>4.75</v>
      </c>
      <c r="BC698">
        <v>0</v>
      </c>
      <c r="BD698">
        <v>125</v>
      </c>
      <c r="BJ698" t="s">
        <v>111</v>
      </c>
      <c r="BK698" t="s">
        <v>122</v>
      </c>
      <c r="BL698" t="str">
        <f>"https://www.hvlgroup.com/Products/Specs/"&amp;"H281701L-OB"</f>
        <v>https://www.hvlgroup.com/Products/Specs/H281701L-OB</v>
      </c>
      <c r="BM698" t="s">
        <v>1624</v>
      </c>
      <c r="BN698" t="str">
        <f>"https://www.hvlgroup.com/Product/"&amp;"H281701L-OB"</f>
        <v>https://www.hvlgroup.com/Product/H281701L-OB</v>
      </c>
      <c r="BO698" t="s">
        <v>104</v>
      </c>
      <c r="BP698" t="s">
        <v>104</v>
      </c>
      <c r="BQ698" t="s">
        <v>310</v>
      </c>
      <c r="BR698" t="s">
        <v>116</v>
      </c>
      <c r="BS698" t="s">
        <v>1625</v>
      </c>
      <c r="BT698">
        <v>17.13</v>
      </c>
      <c r="BV698" s="1">
        <v>43466</v>
      </c>
      <c r="BW698">
        <v>143</v>
      </c>
      <c r="BX698">
        <v>21.5</v>
      </c>
      <c r="BY698" t="s">
        <v>104</v>
      </c>
      <c r="BZ698">
        <v>0</v>
      </c>
      <c r="CA698">
        <v>0</v>
      </c>
      <c r="CB698">
        <v>0</v>
      </c>
      <c r="CC698">
        <v>0</v>
      </c>
      <c r="CD698">
        <v>1</v>
      </c>
      <c r="CE698">
        <v>52</v>
      </c>
      <c r="CF698" t="s">
        <v>90</v>
      </c>
      <c r="CI698" t="s">
        <v>111</v>
      </c>
      <c r="CJ698" t="s">
        <v>118</v>
      </c>
      <c r="CK698" t="s">
        <v>111</v>
      </c>
      <c r="CL698" t="s">
        <v>119</v>
      </c>
      <c r="CM698" t="s">
        <v>104</v>
      </c>
    </row>
    <row r="699" spans="1:91" x14ac:dyDescent="0.25">
      <c r="A699" t="s">
        <v>89</v>
      </c>
      <c r="B699" t="s">
        <v>90</v>
      </c>
      <c r="C699" t="s">
        <v>1627</v>
      </c>
      <c r="D699" t="s">
        <v>1622</v>
      </c>
      <c r="E699" s="4">
        <v>806134880347</v>
      </c>
      <c r="F699" t="s">
        <v>187</v>
      </c>
      <c r="G699" s="4">
        <v>138</v>
      </c>
      <c r="H699" s="4">
        <v>276</v>
      </c>
      <c r="I699" t="s">
        <v>135</v>
      </c>
      <c r="J699" t="s">
        <v>1608</v>
      </c>
      <c r="K699" t="s">
        <v>96</v>
      </c>
      <c r="L699" t="s">
        <v>97</v>
      </c>
      <c r="M699" t="s">
        <v>98</v>
      </c>
      <c r="N699" t="s">
        <v>124</v>
      </c>
      <c r="O699" t="s">
        <v>100</v>
      </c>
      <c r="P699" t="s">
        <v>1033</v>
      </c>
      <c r="Q699" t="s">
        <v>102</v>
      </c>
      <c r="R699">
        <v>0</v>
      </c>
      <c r="S699">
        <v>14</v>
      </c>
      <c r="T699">
        <v>17.25</v>
      </c>
      <c r="U699">
        <v>21.5</v>
      </c>
      <c r="V699">
        <v>143</v>
      </c>
      <c r="W699">
        <v>0</v>
      </c>
      <c r="X699">
        <v>0</v>
      </c>
      <c r="Y699">
        <v>0</v>
      </c>
      <c r="Z699">
        <v>1</v>
      </c>
      <c r="AA699">
        <v>60</v>
      </c>
      <c r="AB699" t="s">
        <v>1623</v>
      </c>
      <c r="AD699" t="s">
        <v>1623</v>
      </c>
      <c r="AE699" t="s">
        <v>1623</v>
      </c>
      <c r="AF699" t="s">
        <v>104</v>
      </c>
      <c r="AG699" t="s">
        <v>105</v>
      </c>
      <c r="AH699">
        <v>27</v>
      </c>
      <c r="AI699">
        <v>15</v>
      </c>
      <c r="AJ699">
        <v>18</v>
      </c>
      <c r="AK699">
        <v>10</v>
      </c>
      <c r="AL699">
        <v>0</v>
      </c>
      <c r="AM699">
        <v>0</v>
      </c>
      <c r="AN699">
        <v>0</v>
      </c>
      <c r="AO699">
        <v>0</v>
      </c>
      <c r="AP699" t="s">
        <v>106</v>
      </c>
      <c r="AQ699" t="s">
        <v>107</v>
      </c>
      <c r="AR699" t="s">
        <v>108</v>
      </c>
      <c r="AS699" t="s">
        <v>109</v>
      </c>
      <c r="AT699" t="s">
        <v>110</v>
      </c>
      <c r="AU699" t="s">
        <v>104</v>
      </c>
      <c r="AX699" t="s">
        <v>104</v>
      </c>
      <c r="AY699">
        <v>0</v>
      </c>
      <c r="AZ699">
        <v>0.75</v>
      </c>
      <c r="BA699">
        <v>4.75</v>
      </c>
      <c r="BC699">
        <v>0</v>
      </c>
      <c r="BD699">
        <v>125</v>
      </c>
      <c r="BJ699" t="s">
        <v>111</v>
      </c>
      <c r="BK699" t="s">
        <v>125</v>
      </c>
      <c r="BL699" t="str">
        <f>"https://www.hvlgroup.com/Products/Specs/"&amp;"H281701L-PN"</f>
        <v>https://www.hvlgroup.com/Products/Specs/H281701L-PN</v>
      </c>
      <c r="BM699" t="s">
        <v>1624</v>
      </c>
      <c r="BN699" t="str">
        <f>"https://www.hvlgroup.com/Product/"&amp;"H281701L-PN"</f>
        <v>https://www.hvlgroup.com/Product/H281701L-PN</v>
      </c>
      <c r="BO699" t="s">
        <v>104</v>
      </c>
      <c r="BP699" t="s">
        <v>104</v>
      </c>
      <c r="BQ699" t="s">
        <v>310</v>
      </c>
      <c r="BR699" t="s">
        <v>116</v>
      </c>
      <c r="BS699" t="s">
        <v>1625</v>
      </c>
      <c r="BT699">
        <v>17.13</v>
      </c>
      <c r="BV699" s="1">
        <v>43466</v>
      </c>
      <c r="BW699">
        <v>143</v>
      </c>
      <c r="BX699">
        <v>21.5</v>
      </c>
      <c r="BY699" t="s">
        <v>104</v>
      </c>
      <c r="BZ699">
        <v>0</v>
      </c>
      <c r="CA699">
        <v>0</v>
      </c>
      <c r="CB699">
        <v>0</v>
      </c>
      <c r="CC699">
        <v>0</v>
      </c>
      <c r="CD699">
        <v>1</v>
      </c>
      <c r="CE699">
        <v>52</v>
      </c>
      <c r="CF699" t="s">
        <v>90</v>
      </c>
      <c r="CI699" t="s">
        <v>111</v>
      </c>
      <c r="CJ699" t="s">
        <v>118</v>
      </c>
      <c r="CK699" t="s">
        <v>111</v>
      </c>
      <c r="CL699" t="s">
        <v>119</v>
      </c>
      <c r="CM699" t="s">
        <v>104</v>
      </c>
    </row>
    <row r="700" spans="1:91" x14ac:dyDescent="0.25">
      <c r="A700" t="s">
        <v>89</v>
      </c>
      <c r="B700" t="s">
        <v>90</v>
      </c>
      <c r="C700" t="s">
        <v>1628</v>
      </c>
      <c r="D700" t="s">
        <v>1629</v>
      </c>
      <c r="E700" s="4">
        <v>806134881481</v>
      </c>
      <c r="F700" t="s">
        <v>1630</v>
      </c>
      <c r="G700" s="4">
        <v>98</v>
      </c>
      <c r="H700" s="4">
        <v>196</v>
      </c>
      <c r="I700" t="s">
        <v>135</v>
      </c>
      <c r="J700" t="s">
        <v>1608</v>
      </c>
      <c r="K700" t="s">
        <v>96</v>
      </c>
      <c r="L700" t="s">
        <v>97</v>
      </c>
      <c r="M700" t="s">
        <v>98</v>
      </c>
      <c r="N700" t="s">
        <v>99</v>
      </c>
      <c r="O700" t="s">
        <v>100</v>
      </c>
      <c r="P700" t="s">
        <v>1033</v>
      </c>
      <c r="Q700" t="s">
        <v>102</v>
      </c>
      <c r="R700">
        <v>0</v>
      </c>
      <c r="S700">
        <v>10</v>
      </c>
      <c r="T700">
        <v>11.5</v>
      </c>
      <c r="U700">
        <v>15.75</v>
      </c>
      <c r="V700">
        <v>141.75</v>
      </c>
      <c r="W700">
        <v>0</v>
      </c>
      <c r="X700">
        <v>0</v>
      </c>
      <c r="Y700">
        <v>3.97</v>
      </c>
      <c r="Z700">
        <v>1</v>
      </c>
      <c r="AA700">
        <v>60</v>
      </c>
      <c r="AB700" t="s">
        <v>1623</v>
      </c>
      <c r="AD700" t="s">
        <v>1623</v>
      </c>
      <c r="AE700" t="s">
        <v>1623</v>
      </c>
      <c r="AF700" t="s">
        <v>104</v>
      </c>
      <c r="AG700" t="s">
        <v>105</v>
      </c>
      <c r="AH700">
        <v>20</v>
      </c>
      <c r="AI700">
        <v>12</v>
      </c>
      <c r="AJ700">
        <v>14</v>
      </c>
      <c r="AK700">
        <v>7</v>
      </c>
      <c r="AL700">
        <v>0</v>
      </c>
      <c r="AM700">
        <v>0</v>
      </c>
      <c r="AN700">
        <v>0</v>
      </c>
      <c r="AO700">
        <v>0</v>
      </c>
      <c r="AP700" t="s">
        <v>106</v>
      </c>
      <c r="AQ700" t="s">
        <v>107</v>
      </c>
      <c r="AR700" t="s">
        <v>108</v>
      </c>
      <c r="AS700" t="s">
        <v>109</v>
      </c>
      <c r="AT700" t="s">
        <v>110</v>
      </c>
      <c r="AU700" t="s">
        <v>104</v>
      </c>
      <c r="AX700" t="s">
        <v>104</v>
      </c>
      <c r="AY700">
        <v>0</v>
      </c>
      <c r="AZ700">
        <v>0.75</v>
      </c>
      <c r="BA700">
        <v>4.75</v>
      </c>
      <c r="BC700">
        <v>0</v>
      </c>
      <c r="BD700">
        <v>129</v>
      </c>
      <c r="BJ700" t="s">
        <v>111</v>
      </c>
      <c r="BK700" t="s">
        <v>113</v>
      </c>
      <c r="BL700" t="str">
        <f>"https://www.hvlgroup.com/Products/Specs/"&amp;"H281701M-AGB"</f>
        <v>https://www.hvlgroup.com/Products/Specs/H281701M-AGB</v>
      </c>
      <c r="BM700" t="s">
        <v>1624</v>
      </c>
      <c r="BN700" t="str">
        <f>"https://www.hvlgroup.com/Product/"&amp;"H281701M-AGB"</f>
        <v>https://www.hvlgroup.com/Product/H281701M-AGB</v>
      </c>
      <c r="BO700" t="s">
        <v>104</v>
      </c>
      <c r="BP700" t="s">
        <v>104</v>
      </c>
      <c r="BQ700" t="s">
        <v>310</v>
      </c>
      <c r="BR700" t="s">
        <v>116</v>
      </c>
      <c r="BS700" t="s">
        <v>1631</v>
      </c>
      <c r="BT700">
        <v>11.38</v>
      </c>
      <c r="BV700" s="1">
        <v>43466</v>
      </c>
      <c r="BW700">
        <v>141.75</v>
      </c>
      <c r="BX700">
        <v>15.75</v>
      </c>
      <c r="BY700" t="s">
        <v>104</v>
      </c>
      <c r="BZ700">
        <v>0</v>
      </c>
      <c r="CA700">
        <v>0</v>
      </c>
      <c r="CB700">
        <v>0</v>
      </c>
      <c r="CC700">
        <v>0</v>
      </c>
      <c r="CD700">
        <v>1</v>
      </c>
      <c r="CE700">
        <v>52</v>
      </c>
      <c r="CF700" t="s">
        <v>90</v>
      </c>
      <c r="CI700" t="s">
        <v>111</v>
      </c>
      <c r="CJ700" t="s">
        <v>118</v>
      </c>
      <c r="CK700" t="s">
        <v>111</v>
      </c>
      <c r="CL700" t="s">
        <v>119</v>
      </c>
      <c r="CM700" t="s">
        <v>104</v>
      </c>
    </row>
    <row r="701" spans="1:91" x14ac:dyDescent="0.25">
      <c r="A701" t="s">
        <v>89</v>
      </c>
      <c r="B701" t="s">
        <v>90</v>
      </c>
      <c r="C701" t="s">
        <v>1632</v>
      </c>
      <c r="D701" t="s">
        <v>1629</v>
      </c>
      <c r="E701" s="4">
        <v>806134880057</v>
      </c>
      <c r="F701" t="s">
        <v>1630</v>
      </c>
      <c r="G701" s="4">
        <v>98</v>
      </c>
      <c r="H701" s="4">
        <v>196</v>
      </c>
      <c r="I701" t="s">
        <v>1045</v>
      </c>
      <c r="J701" t="s">
        <v>1608</v>
      </c>
      <c r="K701" t="s">
        <v>96</v>
      </c>
      <c r="L701" t="s">
        <v>97</v>
      </c>
      <c r="M701" t="s">
        <v>98</v>
      </c>
      <c r="N701" t="s">
        <v>121</v>
      </c>
      <c r="P701" t="s">
        <v>1033</v>
      </c>
      <c r="Q701" t="s">
        <v>102</v>
      </c>
      <c r="R701">
        <v>0</v>
      </c>
      <c r="S701">
        <v>10</v>
      </c>
      <c r="T701">
        <v>11.5</v>
      </c>
      <c r="U701">
        <v>15.75</v>
      </c>
      <c r="V701">
        <v>141.75</v>
      </c>
      <c r="W701">
        <v>0</v>
      </c>
      <c r="X701">
        <v>0</v>
      </c>
      <c r="Y701">
        <v>3.97</v>
      </c>
      <c r="Z701">
        <v>1</v>
      </c>
      <c r="AA701">
        <v>60</v>
      </c>
      <c r="AB701" t="s">
        <v>1623</v>
      </c>
      <c r="AD701" t="s">
        <v>1623</v>
      </c>
      <c r="AE701" t="s">
        <v>1623</v>
      </c>
      <c r="AF701" t="s">
        <v>104</v>
      </c>
      <c r="AG701" t="s">
        <v>105</v>
      </c>
      <c r="AH701">
        <v>20</v>
      </c>
      <c r="AI701">
        <v>12</v>
      </c>
      <c r="AJ701">
        <v>14</v>
      </c>
      <c r="AK701">
        <v>7</v>
      </c>
      <c r="AL701">
        <v>0</v>
      </c>
      <c r="AM701">
        <v>0</v>
      </c>
      <c r="AN701">
        <v>0</v>
      </c>
      <c r="AO701">
        <v>0</v>
      </c>
      <c r="AP701" t="s">
        <v>106</v>
      </c>
      <c r="AQ701" t="s">
        <v>107</v>
      </c>
      <c r="AR701" t="s">
        <v>108</v>
      </c>
      <c r="AS701" t="s">
        <v>109</v>
      </c>
      <c r="AT701" t="s">
        <v>110</v>
      </c>
      <c r="AU701" t="s">
        <v>104</v>
      </c>
      <c r="AX701" t="s">
        <v>104</v>
      </c>
      <c r="AY701">
        <v>0</v>
      </c>
      <c r="AZ701">
        <v>0.75</v>
      </c>
      <c r="BA701">
        <v>4.75</v>
      </c>
      <c r="BC701">
        <v>0</v>
      </c>
      <c r="BD701">
        <v>129</v>
      </c>
      <c r="BJ701" t="s">
        <v>111</v>
      </c>
      <c r="BK701" t="s">
        <v>122</v>
      </c>
      <c r="BL701" t="str">
        <f>"https://www.hvlgroup.com/Products/Specs/"&amp;"H281701M-OB"</f>
        <v>https://www.hvlgroup.com/Products/Specs/H281701M-OB</v>
      </c>
      <c r="BM701" t="s">
        <v>1624</v>
      </c>
      <c r="BN701" t="str">
        <f>"https://www.hvlgroup.com/Product/"&amp;"H281701M-OB"</f>
        <v>https://www.hvlgroup.com/Product/H281701M-OB</v>
      </c>
      <c r="BO701" t="s">
        <v>104</v>
      </c>
      <c r="BP701" t="s">
        <v>104</v>
      </c>
      <c r="BQ701" t="s">
        <v>310</v>
      </c>
      <c r="BR701" t="s">
        <v>116</v>
      </c>
      <c r="BS701" t="s">
        <v>1631</v>
      </c>
      <c r="BT701">
        <v>11.38</v>
      </c>
      <c r="BV701" s="1">
        <v>43466</v>
      </c>
      <c r="BW701">
        <v>141.75</v>
      </c>
      <c r="BX701">
        <v>15.75</v>
      </c>
      <c r="BY701" t="s">
        <v>104</v>
      </c>
      <c r="BZ701">
        <v>0</v>
      </c>
      <c r="CA701">
        <v>0</v>
      </c>
      <c r="CB701">
        <v>0</v>
      </c>
      <c r="CC701">
        <v>0</v>
      </c>
      <c r="CD701">
        <v>1</v>
      </c>
      <c r="CE701">
        <v>52</v>
      </c>
      <c r="CF701" t="s">
        <v>90</v>
      </c>
      <c r="CI701" t="s">
        <v>111</v>
      </c>
      <c r="CJ701" t="s">
        <v>118</v>
      </c>
      <c r="CK701" t="s">
        <v>111</v>
      </c>
      <c r="CL701" t="s">
        <v>119</v>
      </c>
      <c r="CM701" t="s">
        <v>104</v>
      </c>
    </row>
    <row r="702" spans="1:91" x14ac:dyDescent="0.25">
      <c r="A702" t="s">
        <v>89</v>
      </c>
      <c r="B702" t="s">
        <v>90</v>
      </c>
      <c r="C702" t="s">
        <v>1633</v>
      </c>
      <c r="D702" t="s">
        <v>1629</v>
      </c>
      <c r="E702" s="4">
        <v>806134881498</v>
      </c>
      <c r="F702" t="s">
        <v>1630</v>
      </c>
      <c r="G702" s="4">
        <v>98</v>
      </c>
      <c r="H702" s="4">
        <v>196</v>
      </c>
      <c r="I702" t="s">
        <v>135</v>
      </c>
      <c r="J702" t="s">
        <v>1608</v>
      </c>
      <c r="K702" t="s">
        <v>96</v>
      </c>
      <c r="L702" t="s">
        <v>97</v>
      </c>
      <c r="M702" t="s">
        <v>98</v>
      </c>
      <c r="N702" t="s">
        <v>124</v>
      </c>
      <c r="O702" t="s">
        <v>100</v>
      </c>
      <c r="P702" t="s">
        <v>1033</v>
      </c>
      <c r="Q702" t="s">
        <v>102</v>
      </c>
      <c r="R702">
        <v>0</v>
      </c>
      <c r="S702">
        <v>10</v>
      </c>
      <c r="T702">
        <v>11.5</v>
      </c>
      <c r="U702">
        <v>15.75</v>
      </c>
      <c r="V702">
        <v>141.75</v>
      </c>
      <c r="W702">
        <v>0</v>
      </c>
      <c r="X702">
        <v>0</v>
      </c>
      <c r="Y702">
        <v>3.97</v>
      </c>
      <c r="Z702">
        <v>1</v>
      </c>
      <c r="AA702">
        <v>60</v>
      </c>
      <c r="AB702" t="s">
        <v>1623</v>
      </c>
      <c r="AD702" t="s">
        <v>1623</v>
      </c>
      <c r="AE702" t="s">
        <v>1623</v>
      </c>
      <c r="AF702" t="s">
        <v>104</v>
      </c>
      <c r="AG702" t="s">
        <v>105</v>
      </c>
      <c r="AH702">
        <v>20</v>
      </c>
      <c r="AI702">
        <v>12</v>
      </c>
      <c r="AJ702">
        <v>14</v>
      </c>
      <c r="AK702">
        <v>7</v>
      </c>
      <c r="AL702">
        <v>0</v>
      </c>
      <c r="AM702">
        <v>0</v>
      </c>
      <c r="AN702">
        <v>0</v>
      </c>
      <c r="AO702">
        <v>0</v>
      </c>
      <c r="AP702" t="s">
        <v>106</v>
      </c>
      <c r="AQ702" t="s">
        <v>107</v>
      </c>
      <c r="AR702" t="s">
        <v>108</v>
      </c>
      <c r="AS702" t="s">
        <v>109</v>
      </c>
      <c r="AT702" t="s">
        <v>110</v>
      </c>
      <c r="AU702" t="s">
        <v>104</v>
      </c>
      <c r="AX702" t="s">
        <v>104</v>
      </c>
      <c r="AY702">
        <v>0</v>
      </c>
      <c r="AZ702">
        <v>0.75</v>
      </c>
      <c r="BA702">
        <v>4.75</v>
      </c>
      <c r="BC702">
        <v>0</v>
      </c>
      <c r="BD702">
        <v>129</v>
      </c>
      <c r="BJ702" t="s">
        <v>111</v>
      </c>
      <c r="BK702" t="s">
        <v>125</v>
      </c>
      <c r="BL702" t="str">
        <f>"https://www.hvlgroup.com/Products/Specs/"&amp;"H281701M-PN"</f>
        <v>https://www.hvlgroup.com/Products/Specs/H281701M-PN</v>
      </c>
      <c r="BM702" t="s">
        <v>1624</v>
      </c>
      <c r="BN702" t="str">
        <f>"https://www.hvlgroup.com/Product/"&amp;"H281701M-PN"</f>
        <v>https://www.hvlgroup.com/Product/H281701M-PN</v>
      </c>
      <c r="BO702" t="s">
        <v>104</v>
      </c>
      <c r="BP702" t="s">
        <v>104</v>
      </c>
      <c r="BQ702" t="s">
        <v>310</v>
      </c>
      <c r="BR702" t="s">
        <v>116</v>
      </c>
      <c r="BS702" t="s">
        <v>1631</v>
      </c>
      <c r="BT702">
        <v>11.38</v>
      </c>
      <c r="BV702" s="1">
        <v>43466</v>
      </c>
      <c r="BW702">
        <v>141.75</v>
      </c>
      <c r="BX702">
        <v>15.75</v>
      </c>
      <c r="BY702" t="s">
        <v>104</v>
      </c>
      <c r="BZ702">
        <v>0</v>
      </c>
      <c r="CA702">
        <v>0</v>
      </c>
      <c r="CB702">
        <v>0</v>
      </c>
      <c r="CC702">
        <v>0</v>
      </c>
      <c r="CD702">
        <v>1</v>
      </c>
      <c r="CE702">
        <v>52</v>
      </c>
      <c r="CF702" t="s">
        <v>90</v>
      </c>
      <c r="CI702" t="s">
        <v>111</v>
      </c>
      <c r="CJ702" t="s">
        <v>118</v>
      </c>
      <c r="CK702" t="s">
        <v>111</v>
      </c>
      <c r="CL702" t="s">
        <v>119</v>
      </c>
      <c r="CM702" t="s">
        <v>104</v>
      </c>
    </row>
    <row r="703" spans="1:91" x14ac:dyDescent="0.25">
      <c r="A703" t="s">
        <v>89</v>
      </c>
      <c r="B703" t="s">
        <v>90</v>
      </c>
      <c r="C703" t="s">
        <v>1634</v>
      </c>
      <c r="D703" t="s">
        <v>1635</v>
      </c>
      <c r="E703" s="4">
        <v>806134881504</v>
      </c>
      <c r="F703" t="s">
        <v>192</v>
      </c>
      <c r="G703" s="4">
        <v>76</v>
      </c>
      <c r="H703" s="4">
        <v>152</v>
      </c>
      <c r="I703" t="s">
        <v>135</v>
      </c>
      <c r="J703" t="s">
        <v>1608</v>
      </c>
      <c r="K703" t="s">
        <v>96</v>
      </c>
      <c r="L703" t="s">
        <v>97</v>
      </c>
      <c r="M703" t="s">
        <v>98</v>
      </c>
      <c r="N703" t="s">
        <v>99</v>
      </c>
      <c r="O703" t="s">
        <v>100</v>
      </c>
      <c r="P703" t="s">
        <v>1033</v>
      </c>
      <c r="Q703" t="s">
        <v>102</v>
      </c>
      <c r="R703">
        <v>0</v>
      </c>
      <c r="S703">
        <v>0</v>
      </c>
      <c r="T703">
        <v>8.25</v>
      </c>
      <c r="U703">
        <v>12</v>
      </c>
      <c r="V703">
        <v>139</v>
      </c>
      <c r="W703">
        <v>6.75</v>
      </c>
      <c r="X703">
        <v>0</v>
      </c>
      <c r="Y703">
        <v>2.5099999999999998</v>
      </c>
      <c r="Z703">
        <v>1</v>
      </c>
      <c r="AA703">
        <v>60</v>
      </c>
      <c r="AB703" t="s">
        <v>1636</v>
      </c>
      <c r="AD703" t="s">
        <v>1636</v>
      </c>
      <c r="AE703" t="s">
        <v>1636</v>
      </c>
      <c r="AF703" t="s">
        <v>104</v>
      </c>
      <c r="AG703" t="s">
        <v>105</v>
      </c>
      <c r="AH703">
        <v>15</v>
      </c>
      <c r="AI703">
        <v>10</v>
      </c>
      <c r="AJ703">
        <v>11</v>
      </c>
      <c r="AK703">
        <v>4</v>
      </c>
      <c r="AL703">
        <v>0</v>
      </c>
      <c r="AM703">
        <v>0</v>
      </c>
      <c r="AN703">
        <v>0</v>
      </c>
      <c r="AO703">
        <v>0</v>
      </c>
      <c r="AP703" t="s">
        <v>106</v>
      </c>
      <c r="AQ703" t="s">
        <v>107</v>
      </c>
      <c r="AR703" t="s">
        <v>108</v>
      </c>
      <c r="AS703" t="s">
        <v>109</v>
      </c>
      <c r="AT703" t="s">
        <v>110</v>
      </c>
      <c r="AU703" t="s">
        <v>104</v>
      </c>
      <c r="AX703" t="s">
        <v>104</v>
      </c>
      <c r="AY703">
        <v>0</v>
      </c>
      <c r="AZ703">
        <v>0.75</v>
      </c>
      <c r="BA703">
        <v>4.75</v>
      </c>
      <c r="BC703">
        <v>0</v>
      </c>
      <c r="BD703">
        <v>130</v>
      </c>
      <c r="BE703" t="s">
        <v>136</v>
      </c>
      <c r="BJ703" t="s">
        <v>111</v>
      </c>
      <c r="BK703" t="s">
        <v>113</v>
      </c>
      <c r="BL703" t="str">
        <f>"https://www.hvlgroup.com/Products/Specs/"&amp;"H281701S-AGB"</f>
        <v>https://www.hvlgroup.com/Products/Specs/H281701S-AGB</v>
      </c>
      <c r="BM703" t="s">
        <v>1624</v>
      </c>
      <c r="BN703" t="str">
        <f>"https://www.hvlgroup.com/Product/"&amp;"H281701S-AGB"</f>
        <v>https://www.hvlgroup.com/Product/H281701S-AGB</v>
      </c>
      <c r="BO703" t="s">
        <v>104</v>
      </c>
      <c r="BP703" t="s">
        <v>104</v>
      </c>
      <c r="BQ703" t="s">
        <v>310</v>
      </c>
      <c r="BR703" t="s">
        <v>116</v>
      </c>
      <c r="BS703" t="s">
        <v>1610</v>
      </c>
      <c r="BT703">
        <v>8.25</v>
      </c>
      <c r="BV703" s="1">
        <v>43466</v>
      </c>
      <c r="BW703">
        <v>139</v>
      </c>
      <c r="BX703">
        <v>12</v>
      </c>
      <c r="BY703" t="s">
        <v>104</v>
      </c>
      <c r="BZ703">
        <v>0</v>
      </c>
      <c r="CA703">
        <v>0</v>
      </c>
      <c r="CB703">
        <v>0</v>
      </c>
      <c r="CC703">
        <v>0</v>
      </c>
      <c r="CD703">
        <v>1</v>
      </c>
      <c r="CE703">
        <v>52</v>
      </c>
      <c r="CF703" t="s">
        <v>90</v>
      </c>
      <c r="CI703" t="s">
        <v>111</v>
      </c>
      <c r="CJ703" t="s">
        <v>118</v>
      </c>
      <c r="CK703" t="s">
        <v>111</v>
      </c>
      <c r="CL703" t="s">
        <v>119</v>
      </c>
      <c r="CM703" t="s">
        <v>104</v>
      </c>
    </row>
    <row r="704" spans="1:91" x14ac:dyDescent="0.25">
      <c r="A704" t="s">
        <v>89</v>
      </c>
      <c r="B704" t="s">
        <v>90</v>
      </c>
      <c r="C704" t="s">
        <v>1637</v>
      </c>
      <c r="D704" t="s">
        <v>1635</v>
      </c>
      <c r="E704" s="4">
        <v>806134881511</v>
      </c>
      <c r="F704" t="s">
        <v>192</v>
      </c>
      <c r="G704" s="4">
        <v>76</v>
      </c>
      <c r="H704" s="4">
        <v>152</v>
      </c>
      <c r="I704" t="s">
        <v>135</v>
      </c>
      <c r="J704" t="s">
        <v>1608</v>
      </c>
      <c r="K704" t="s">
        <v>96</v>
      </c>
      <c r="L704" t="s">
        <v>97</v>
      </c>
      <c r="M704" t="s">
        <v>98</v>
      </c>
      <c r="N704" t="s">
        <v>121</v>
      </c>
      <c r="O704" t="s">
        <v>100</v>
      </c>
      <c r="P704" t="s">
        <v>1033</v>
      </c>
      <c r="Q704" t="s">
        <v>102</v>
      </c>
      <c r="R704">
        <v>0</v>
      </c>
      <c r="S704">
        <v>0</v>
      </c>
      <c r="T704">
        <v>8.25</v>
      </c>
      <c r="U704">
        <v>12</v>
      </c>
      <c r="V704">
        <v>139</v>
      </c>
      <c r="W704">
        <v>6.75</v>
      </c>
      <c r="X704">
        <v>0</v>
      </c>
      <c r="Y704">
        <v>2.5099999999999998</v>
      </c>
      <c r="Z704">
        <v>1</v>
      </c>
      <c r="AA704">
        <v>60</v>
      </c>
      <c r="AB704" t="s">
        <v>1636</v>
      </c>
      <c r="AD704" t="s">
        <v>1636</v>
      </c>
      <c r="AE704" t="s">
        <v>1636</v>
      </c>
      <c r="AF704" t="s">
        <v>104</v>
      </c>
      <c r="AG704" t="s">
        <v>105</v>
      </c>
      <c r="AH704">
        <v>15</v>
      </c>
      <c r="AI704">
        <v>10</v>
      </c>
      <c r="AJ704">
        <v>11</v>
      </c>
      <c r="AK704">
        <v>4</v>
      </c>
      <c r="AL704">
        <v>0</v>
      </c>
      <c r="AM704">
        <v>0</v>
      </c>
      <c r="AN704">
        <v>0</v>
      </c>
      <c r="AO704">
        <v>0</v>
      </c>
      <c r="AP704" t="s">
        <v>106</v>
      </c>
      <c r="AQ704" t="s">
        <v>107</v>
      </c>
      <c r="AR704" t="s">
        <v>108</v>
      </c>
      <c r="AS704" t="s">
        <v>109</v>
      </c>
      <c r="AT704" t="s">
        <v>110</v>
      </c>
      <c r="AU704" t="s">
        <v>104</v>
      </c>
      <c r="AX704" t="s">
        <v>104</v>
      </c>
      <c r="AY704">
        <v>0</v>
      </c>
      <c r="AZ704">
        <v>0.75</v>
      </c>
      <c r="BA704">
        <v>4.75</v>
      </c>
      <c r="BC704">
        <v>0</v>
      </c>
      <c r="BD704">
        <v>130</v>
      </c>
      <c r="BE704" t="s">
        <v>136</v>
      </c>
      <c r="BJ704" t="s">
        <v>111</v>
      </c>
      <c r="BK704" t="s">
        <v>122</v>
      </c>
      <c r="BL704" t="str">
        <f>"https://www.hvlgroup.com/Products/Specs/"&amp;"H281701S-OB"</f>
        <v>https://www.hvlgroup.com/Products/Specs/H281701S-OB</v>
      </c>
      <c r="BM704" t="s">
        <v>1624</v>
      </c>
      <c r="BN704" t="str">
        <f>"https://www.hvlgroup.com/Product/"&amp;"H281701S-OB"</f>
        <v>https://www.hvlgroup.com/Product/H281701S-OB</v>
      </c>
      <c r="BO704" t="s">
        <v>104</v>
      </c>
      <c r="BP704" t="s">
        <v>104</v>
      </c>
      <c r="BQ704" t="s">
        <v>310</v>
      </c>
      <c r="BR704" t="s">
        <v>116</v>
      </c>
      <c r="BS704" t="s">
        <v>1610</v>
      </c>
      <c r="BT704">
        <v>8.25</v>
      </c>
      <c r="BV704" s="1">
        <v>43466</v>
      </c>
      <c r="BW704">
        <v>139</v>
      </c>
      <c r="BX704">
        <v>12</v>
      </c>
      <c r="BY704" t="s">
        <v>104</v>
      </c>
      <c r="BZ704">
        <v>0</v>
      </c>
      <c r="CA704">
        <v>0</v>
      </c>
      <c r="CB704">
        <v>0</v>
      </c>
      <c r="CC704">
        <v>0</v>
      </c>
      <c r="CD704">
        <v>1</v>
      </c>
      <c r="CE704">
        <v>52</v>
      </c>
      <c r="CF704" t="s">
        <v>90</v>
      </c>
      <c r="CI704" t="s">
        <v>111</v>
      </c>
      <c r="CJ704" t="s">
        <v>118</v>
      </c>
      <c r="CK704" t="s">
        <v>111</v>
      </c>
      <c r="CL704" t="s">
        <v>119</v>
      </c>
      <c r="CM704" t="s">
        <v>104</v>
      </c>
    </row>
    <row r="705" spans="1:91" x14ac:dyDescent="0.25">
      <c r="A705" t="s">
        <v>89</v>
      </c>
      <c r="B705" t="s">
        <v>90</v>
      </c>
      <c r="C705" t="s">
        <v>1638</v>
      </c>
      <c r="D705" t="s">
        <v>1635</v>
      </c>
      <c r="E705" s="4">
        <v>806134880002</v>
      </c>
      <c r="F705" t="s">
        <v>192</v>
      </c>
      <c r="G705" s="4">
        <v>76</v>
      </c>
      <c r="H705" s="4">
        <v>152</v>
      </c>
      <c r="I705" t="s">
        <v>135</v>
      </c>
      <c r="J705" t="s">
        <v>1608</v>
      </c>
      <c r="K705" t="s">
        <v>96</v>
      </c>
      <c r="L705" t="s">
        <v>97</v>
      </c>
      <c r="M705" t="s">
        <v>98</v>
      </c>
      <c r="N705" t="s">
        <v>124</v>
      </c>
      <c r="O705" t="s">
        <v>100</v>
      </c>
      <c r="P705" t="s">
        <v>1033</v>
      </c>
      <c r="Q705" t="s">
        <v>102</v>
      </c>
      <c r="R705">
        <v>0</v>
      </c>
      <c r="S705">
        <v>0</v>
      </c>
      <c r="T705">
        <v>8.25</v>
      </c>
      <c r="U705">
        <v>12</v>
      </c>
      <c r="V705">
        <v>139</v>
      </c>
      <c r="W705">
        <v>6.75</v>
      </c>
      <c r="X705">
        <v>0</v>
      </c>
      <c r="Y705">
        <v>2.5099999999999998</v>
      </c>
      <c r="Z705">
        <v>1</v>
      </c>
      <c r="AA705">
        <v>60</v>
      </c>
      <c r="AB705" t="s">
        <v>1636</v>
      </c>
      <c r="AD705" t="s">
        <v>1636</v>
      </c>
      <c r="AE705" t="s">
        <v>1636</v>
      </c>
      <c r="AF705" t="s">
        <v>104</v>
      </c>
      <c r="AG705" t="s">
        <v>105</v>
      </c>
      <c r="AH705">
        <v>15</v>
      </c>
      <c r="AI705">
        <v>10</v>
      </c>
      <c r="AJ705">
        <v>11</v>
      </c>
      <c r="AK705">
        <v>4</v>
      </c>
      <c r="AL705">
        <v>0</v>
      </c>
      <c r="AM705">
        <v>0</v>
      </c>
      <c r="AN705">
        <v>0</v>
      </c>
      <c r="AO705">
        <v>0</v>
      </c>
      <c r="AP705" t="s">
        <v>106</v>
      </c>
      <c r="AQ705" t="s">
        <v>107</v>
      </c>
      <c r="AR705" t="s">
        <v>108</v>
      </c>
      <c r="AS705" t="s">
        <v>109</v>
      </c>
      <c r="AT705" t="s">
        <v>110</v>
      </c>
      <c r="AU705" t="s">
        <v>104</v>
      </c>
      <c r="AX705" t="s">
        <v>104</v>
      </c>
      <c r="AY705">
        <v>0</v>
      </c>
      <c r="AZ705">
        <v>0.75</v>
      </c>
      <c r="BA705">
        <v>4.75</v>
      </c>
      <c r="BC705">
        <v>0</v>
      </c>
      <c r="BD705">
        <v>130</v>
      </c>
      <c r="BE705" t="s">
        <v>136</v>
      </c>
      <c r="BJ705" t="s">
        <v>111</v>
      </c>
      <c r="BK705" t="s">
        <v>125</v>
      </c>
      <c r="BL705" t="str">
        <f>"https://www.hvlgroup.com/Products/Specs/"&amp;"H281701S-PN"</f>
        <v>https://www.hvlgroup.com/Products/Specs/H281701S-PN</v>
      </c>
      <c r="BM705" t="s">
        <v>1624</v>
      </c>
      <c r="BN705" t="str">
        <f>"https://www.hvlgroup.com/Product/"&amp;"H281701S-PN"</f>
        <v>https://www.hvlgroup.com/Product/H281701S-PN</v>
      </c>
      <c r="BO705" t="s">
        <v>104</v>
      </c>
      <c r="BP705" t="s">
        <v>104</v>
      </c>
      <c r="BQ705" t="s">
        <v>310</v>
      </c>
      <c r="BR705" t="s">
        <v>116</v>
      </c>
      <c r="BS705" t="s">
        <v>1610</v>
      </c>
      <c r="BT705">
        <v>8.25</v>
      </c>
      <c r="BV705" s="1">
        <v>43466</v>
      </c>
      <c r="BW705">
        <v>139</v>
      </c>
      <c r="BX705">
        <v>12</v>
      </c>
      <c r="BY705" t="s">
        <v>104</v>
      </c>
      <c r="BZ705">
        <v>0</v>
      </c>
      <c r="CA705">
        <v>0</v>
      </c>
      <c r="CB705">
        <v>0</v>
      </c>
      <c r="CC705">
        <v>0</v>
      </c>
      <c r="CD705">
        <v>1</v>
      </c>
      <c r="CE705">
        <v>52</v>
      </c>
      <c r="CF705" t="s">
        <v>90</v>
      </c>
      <c r="CI705" t="s">
        <v>111</v>
      </c>
      <c r="CJ705" t="s">
        <v>118</v>
      </c>
      <c r="CK705" t="s">
        <v>111</v>
      </c>
      <c r="CL705" t="s">
        <v>119</v>
      </c>
      <c r="CM705" t="s">
        <v>104</v>
      </c>
    </row>
    <row r="706" spans="1:91" x14ac:dyDescent="0.25">
      <c r="A706" t="s">
        <v>89</v>
      </c>
      <c r="B706" t="s">
        <v>90</v>
      </c>
      <c r="C706" t="s">
        <v>1639</v>
      </c>
      <c r="D706" t="s">
        <v>1640</v>
      </c>
      <c r="E706" s="4">
        <v>806134881566</v>
      </c>
      <c r="F706" t="s">
        <v>128</v>
      </c>
      <c r="G706" s="4">
        <v>109</v>
      </c>
      <c r="H706" s="4">
        <v>218</v>
      </c>
      <c r="I706" t="s">
        <v>548</v>
      </c>
      <c r="J706" t="s">
        <v>1641</v>
      </c>
      <c r="K706" t="s">
        <v>96</v>
      </c>
      <c r="L706" t="s">
        <v>97</v>
      </c>
      <c r="M706" t="s">
        <v>98</v>
      </c>
      <c r="N706" t="s">
        <v>99</v>
      </c>
      <c r="P706" t="s">
        <v>1033</v>
      </c>
      <c r="Q706" t="s">
        <v>102</v>
      </c>
      <c r="R706">
        <v>0</v>
      </c>
      <c r="S706">
        <v>6</v>
      </c>
      <c r="T706">
        <v>22.25</v>
      </c>
      <c r="U706">
        <v>0</v>
      </c>
      <c r="V706">
        <v>0</v>
      </c>
      <c r="W706">
        <v>0</v>
      </c>
      <c r="X706">
        <v>6.5</v>
      </c>
      <c r="Y706">
        <v>0</v>
      </c>
      <c r="Z706">
        <v>2</v>
      </c>
      <c r="AA706">
        <v>35</v>
      </c>
      <c r="AB706" t="s">
        <v>595</v>
      </c>
      <c r="AD706" t="s">
        <v>595</v>
      </c>
      <c r="AE706" t="s">
        <v>595</v>
      </c>
      <c r="AF706" t="s">
        <v>111</v>
      </c>
      <c r="AG706" t="s">
        <v>105</v>
      </c>
      <c r="AH706">
        <v>15</v>
      </c>
      <c r="AI706">
        <v>15</v>
      </c>
      <c r="AJ706">
        <v>11</v>
      </c>
      <c r="AK706">
        <v>5</v>
      </c>
      <c r="AL706">
        <v>0</v>
      </c>
      <c r="AM706">
        <v>0</v>
      </c>
      <c r="AN706">
        <v>0</v>
      </c>
      <c r="AO706">
        <v>0</v>
      </c>
      <c r="AP706" t="s">
        <v>106</v>
      </c>
      <c r="AQ706" t="s">
        <v>107</v>
      </c>
      <c r="AR706" t="s">
        <v>108</v>
      </c>
      <c r="AS706" t="s">
        <v>109</v>
      </c>
      <c r="AT706" t="s">
        <v>110</v>
      </c>
      <c r="AU706" t="s">
        <v>104</v>
      </c>
      <c r="AX706" t="s">
        <v>104</v>
      </c>
      <c r="AY706">
        <v>0</v>
      </c>
      <c r="AZ706">
        <v>0</v>
      </c>
      <c r="BA706">
        <v>4.75</v>
      </c>
      <c r="BC706">
        <v>0</v>
      </c>
      <c r="BD706">
        <v>0</v>
      </c>
      <c r="BJ706" t="s">
        <v>111</v>
      </c>
      <c r="BK706" t="s">
        <v>113</v>
      </c>
      <c r="BL706" t="str">
        <f>"https://www.hvlgroup.com/Products/Specs/"&amp;"H282102-AGB"</f>
        <v>https://www.hvlgroup.com/Products/Specs/H282102-AGB</v>
      </c>
      <c r="BM706" t="s">
        <v>1642</v>
      </c>
      <c r="BN706" t="str">
        <f>"https://www.hvlgroup.com/Product/"&amp;"H282102-AGB"</f>
        <v>https://www.hvlgroup.com/Product/H282102-AGB</v>
      </c>
      <c r="BO706" t="s">
        <v>104</v>
      </c>
      <c r="BP706" t="s">
        <v>104</v>
      </c>
      <c r="BQ706" t="s">
        <v>640</v>
      </c>
      <c r="BR706" t="s">
        <v>116</v>
      </c>
      <c r="BS706" t="s">
        <v>1643</v>
      </c>
      <c r="BT706">
        <v>4.5</v>
      </c>
      <c r="BV706" s="1">
        <v>43466</v>
      </c>
      <c r="BW706">
        <v>0</v>
      </c>
      <c r="BX706">
        <v>0</v>
      </c>
      <c r="BY706" t="s">
        <v>104</v>
      </c>
      <c r="BZ706">
        <v>0</v>
      </c>
      <c r="CA706">
        <v>0</v>
      </c>
      <c r="CB706">
        <v>0</v>
      </c>
      <c r="CC706">
        <v>0</v>
      </c>
      <c r="CD706">
        <v>1</v>
      </c>
      <c r="CE706">
        <v>91</v>
      </c>
      <c r="CF706" t="s">
        <v>90</v>
      </c>
      <c r="CI706" t="s">
        <v>111</v>
      </c>
      <c r="CJ706" t="s">
        <v>118</v>
      </c>
      <c r="CK706" t="s">
        <v>111</v>
      </c>
      <c r="CL706" t="s">
        <v>119</v>
      </c>
      <c r="CM706" t="s">
        <v>104</v>
      </c>
    </row>
    <row r="707" spans="1:91" x14ac:dyDescent="0.25">
      <c r="A707" t="s">
        <v>89</v>
      </c>
      <c r="B707" t="s">
        <v>90</v>
      </c>
      <c r="C707" t="s">
        <v>1644</v>
      </c>
      <c r="D707" t="s">
        <v>1640</v>
      </c>
      <c r="E707" s="4">
        <v>806134881573</v>
      </c>
      <c r="F707" t="s">
        <v>128</v>
      </c>
      <c r="G707" s="4">
        <v>109</v>
      </c>
      <c r="H707" s="4">
        <v>218</v>
      </c>
      <c r="I707" t="s">
        <v>548</v>
      </c>
      <c r="J707" t="s">
        <v>1641</v>
      </c>
      <c r="K707" t="s">
        <v>96</v>
      </c>
      <c r="L707" t="s">
        <v>97</v>
      </c>
      <c r="M707" t="s">
        <v>98</v>
      </c>
      <c r="N707" t="s">
        <v>124</v>
      </c>
      <c r="P707" t="s">
        <v>1033</v>
      </c>
      <c r="Q707" t="s">
        <v>102</v>
      </c>
      <c r="R707">
        <v>0</v>
      </c>
      <c r="S707">
        <v>6</v>
      </c>
      <c r="T707">
        <v>22.25</v>
      </c>
      <c r="U707">
        <v>0</v>
      </c>
      <c r="V707">
        <v>0</v>
      </c>
      <c r="W707">
        <v>0</v>
      </c>
      <c r="X707">
        <v>6.5</v>
      </c>
      <c r="Y707">
        <v>0</v>
      </c>
      <c r="Z707">
        <v>2</v>
      </c>
      <c r="AA707">
        <v>35</v>
      </c>
      <c r="AB707" t="s">
        <v>595</v>
      </c>
      <c r="AD707" t="s">
        <v>595</v>
      </c>
      <c r="AE707" t="s">
        <v>595</v>
      </c>
      <c r="AF707" t="s">
        <v>111</v>
      </c>
      <c r="AG707" t="s">
        <v>105</v>
      </c>
      <c r="AH707">
        <v>15</v>
      </c>
      <c r="AI707">
        <v>15</v>
      </c>
      <c r="AJ707">
        <v>11</v>
      </c>
      <c r="AK707">
        <v>5</v>
      </c>
      <c r="AL707">
        <v>0</v>
      </c>
      <c r="AM707">
        <v>0</v>
      </c>
      <c r="AN707">
        <v>0</v>
      </c>
      <c r="AO707">
        <v>0</v>
      </c>
      <c r="AP707" t="s">
        <v>106</v>
      </c>
      <c r="AQ707" t="s">
        <v>107</v>
      </c>
      <c r="AR707" t="s">
        <v>108</v>
      </c>
      <c r="AS707" t="s">
        <v>109</v>
      </c>
      <c r="AT707" t="s">
        <v>110</v>
      </c>
      <c r="AU707" t="s">
        <v>104</v>
      </c>
      <c r="AX707" t="s">
        <v>104</v>
      </c>
      <c r="AY707">
        <v>0</v>
      </c>
      <c r="AZ707">
        <v>0</v>
      </c>
      <c r="BA707">
        <v>4.75</v>
      </c>
      <c r="BC707">
        <v>0</v>
      </c>
      <c r="BD707">
        <v>0</v>
      </c>
      <c r="BJ707" t="s">
        <v>111</v>
      </c>
      <c r="BK707" t="s">
        <v>125</v>
      </c>
      <c r="BL707" t="str">
        <f>"https://www.hvlgroup.com/Products/Specs/"&amp;"H282102-PN"</f>
        <v>https://www.hvlgroup.com/Products/Specs/H282102-PN</v>
      </c>
      <c r="BM707" t="s">
        <v>1642</v>
      </c>
      <c r="BN707" t="str">
        <f>"https://www.hvlgroup.com/Product/"&amp;"H282102-PN"</f>
        <v>https://www.hvlgroup.com/Product/H282102-PN</v>
      </c>
      <c r="BO707" t="s">
        <v>104</v>
      </c>
      <c r="BP707" t="s">
        <v>104</v>
      </c>
      <c r="BQ707" t="s">
        <v>640</v>
      </c>
      <c r="BR707" t="s">
        <v>116</v>
      </c>
      <c r="BS707" t="s">
        <v>1643</v>
      </c>
      <c r="BT707">
        <v>4.5</v>
      </c>
      <c r="BV707" s="1">
        <v>43466</v>
      </c>
      <c r="BW707">
        <v>0</v>
      </c>
      <c r="BX707">
        <v>0</v>
      </c>
      <c r="BY707" t="s">
        <v>104</v>
      </c>
      <c r="BZ707">
        <v>0</v>
      </c>
      <c r="CA707">
        <v>0</v>
      </c>
      <c r="CB707">
        <v>0</v>
      </c>
      <c r="CC707">
        <v>0</v>
      </c>
      <c r="CD707">
        <v>1</v>
      </c>
      <c r="CE707">
        <v>91</v>
      </c>
      <c r="CF707" t="s">
        <v>90</v>
      </c>
      <c r="CI707" t="s">
        <v>111</v>
      </c>
      <c r="CJ707" t="s">
        <v>118</v>
      </c>
      <c r="CK707" t="s">
        <v>111</v>
      </c>
      <c r="CL707" t="s">
        <v>119</v>
      </c>
      <c r="CM707" t="s">
        <v>104</v>
      </c>
    </row>
    <row r="708" spans="1:91" x14ac:dyDescent="0.25">
      <c r="A708" t="s">
        <v>89</v>
      </c>
      <c r="B708" t="s">
        <v>90</v>
      </c>
      <c r="C708" t="s">
        <v>1645</v>
      </c>
      <c r="D708" t="s">
        <v>1646</v>
      </c>
      <c r="E708" s="4">
        <v>806134880897</v>
      </c>
      <c r="F708" t="s">
        <v>1116</v>
      </c>
      <c r="G708" s="4">
        <v>149</v>
      </c>
      <c r="H708" s="4">
        <v>298</v>
      </c>
      <c r="I708" t="s">
        <v>1173</v>
      </c>
      <c r="J708" t="s">
        <v>1641</v>
      </c>
      <c r="K708" t="s">
        <v>96</v>
      </c>
      <c r="L708" t="s">
        <v>97</v>
      </c>
      <c r="M708" t="s">
        <v>98</v>
      </c>
      <c r="N708" t="s">
        <v>99</v>
      </c>
      <c r="P708" t="s">
        <v>1033</v>
      </c>
      <c r="Q708" t="s">
        <v>102</v>
      </c>
      <c r="R708">
        <v>0</v>
      </c>
      <c r="S708">
        <v>16</v>
      </c>
      <c r="T708">
        <v>9.5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3</v>
      </c>
      <c r="AA708">
        <v>35</v>
      </c>
      <c r="AB708" t="s">
        <v>595</v>
      </c>
      <c r="AD708" t="s">
        <v>595</v>
      </c>
      <c r="AE708" t="s">
        <v>595</v>
      </c>
      <c r="AF708" t="s">
        <v>111</v>
      </c>
      <c r="AG708" t="s">
        <v>105</v>
      </c>
      <c r="AH708">
        <v>18</v>
      </c>
      <c r="AI708">
        <v>16</v>
      </c>
      <c r="AJ708">
        <v>10</v>
      </c>
      <c r="AK708">
        <v>6</v>
      </c>
      <c r="AL708">
        <v>0</v>
      </c>
      <c r="AM708">
        <v>0</v>
      </c>
      <c r="AN708">
        <v>0</v>
      </c>
      <c r="AO708">
        <v>0</v>
      </c>
      <c r="AP708" t="s">
        <v>106</v>
      </c>
      <c r="AQ708" t="s">
        <v>107</v>
      </c>
      <c r="AR708" t="s">
        <v>108</v>
      </c>
      <c r="AS708" t="s">
        <v>109</v>
      </c>
      <c r="AT708" t="s">
        <v>110</v>
      </c>
      <c r="AU708" t="s">
        <v>104</v>
      </c>
      <c r="AX708" t="s">
        <v>104</v>
      </c>
      <c r="AY708">
        <v>0</v>
      </c>
      <c r="AZ708">
        <v>0</v>
      </c>
      <c r="BA708">
        <v>5.5</v>
      </c>
      <c r="BC708">
        <v>0</v>
      </c>
      <c r="BD708">
        <v>0</v>
      </c>
      <c r="BJ708" t="s">
        <v>111</v>
      </c>
      <c r="BK708" t="s">
        <v>113</v>
      </c>
      <c r="BL708" t="str">
        <f>"https://www.hvlgroup.com/Products/Specs/"&amp;"H282603-AGB"</f>
        <v>https://www.hvlgroup.com/Products/Specs/H282603-AGB</v>
      </c>
      <c r="BM708" t="s">
        <v>1647</v>
      </c>
      <c r="BN708" t="str">
        <f>"https://www.hvlgroup.com/Product/"&amp;"H282603-AGB"</f>
        <v>https://www.hvlgroup.com/Product/H282603-AGB</v>
      </c>
      <c r="BO708" t="s">
        <v>104</v>
      </c>
      <c r="BP708" t="s">
        <v>104</v>
      </c>
      <c r="BQ708" t="s">
        <v>640</v>
      </c>
      <c r="BR708" t="s">
        <v>116</v>
      </c>
      <c r="BS708" t="s">
        <v>1643</v>
      </c>
      <c r="BT708">
        <v>4.5</v>
      </c>
      <c r="BV708" s="1">
        <v>43466</v>
      </c>
      <c r="BW708">
        <v>0</v>
      </c>
      <c r="BX708">
        <v>0</v>
      </c>
      <c r="BY708" t="s">
        <v>104</v>
      </c>
      <c r="BZ708">
        <v>0</v>
      </c>
      <c r="CA708">
        <v>0</v>
      </c>
      <c r="CB708">
        <v>0</v>
      </c>
      <c r="CC708">
        <v>0</v>
      </c>
      <c r="CD708">
        <v>1</v>
      </c>
      <c r="CE708">
        <v>138</v>
      </c>
      <c r="CF708" t="s">
        <v>90</v>
      </c>
      <c r="CI708" t="s">
        <v>111</v>
      </c>
      <c r="CJ708" t="s">
        <v>118</v>
      </c>
      <c r="CK708" t="s">
        <v>111</v>
      </c>
      <c r="CL708" t="s">
        <v>119</v>
      </c>
      <c r="CM708" t="s">
        <v>104</v>
      </c>
    </row>
    <row r="709" spans="1:91" x14ac:dyDescent="0.25">
      <c r="A709" t="s">
        <v>89</v>
      </c>
      <c r="B709" t="s">
        <v>90</v>
      </c>
      <c r="C709" t="s">
        <v>1648</v>
      </c>
      <c r="D709" t="s">
        <v>1646</v>
      </c>
      <c r="E709" s="4">
        <v>806134881580</v>
      </c>
      <c r="F709" t="s">
        <v>1116</v>
      </c>
      <c r="G709" s="4">
        <v>149</v>
      </c>
      <c r="H709" s="4">
        <v>298</v>
      </c>
      <c r="I709" t="s">
        <v>1173</v>
      </c>
      <c r="J709" t="s">
        <v>1641</v>
      </c>
      <c r="K709" t="s">
        <v>96</v>
      </c>
      <c r="L709" t="s">
        <v>97</v>
      </c>
      <c r="M709" t="s">
        <v>98</v>
      </c>
      <c r="N709" t="s">
        <v>124</v>
      </c>
      <c r="P709" t="s">
        <v>1033</v>
      </c>
      <c r="Q709" t="s">
        <v>102</v>
      </c>
      <c r="R709">
        <v>0</v>
      </c>
      <c r="S709">
        <v>16</v>
      </c>
      <c r="T709">
        <v>9.5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3</v>
      </c>
      <c r="AA709">
        <v>35</v>
      </c>
      <c r="AB709" t="s">
        <v>595</v>
      </c>
      <c r="AD709" t="s">
        <v>595</v>
      </c>
      <c r="AE709" t="s">
        <v>595</v>
      </c>
      <c r="AF709" t="s">
        <v>111</v>
      </c>
      <c r="AG709" t="s">
        <v>105</v>
      </c>
      <c r="AH709">
        <v>18</v>
      </c>
      <c r="AI709">
        <v>16</v>
      </c>
      <c r="AJ709">
        <v>10</v>
      </c>
      <c r="AK709">
        <v>6</v>
      </c>
      <c r="AL709">
        <v>0</v>
      </c>
      <c r="AM709">
        <v>0</v>
      </c>
      <c r="AN709">
        <v>0</v>
      </c>
      <c r="AO709">
        <v>0</v>
      </c>
      <c r="AP709" t="s">
        <v>106</v>
      </c>
      <c r="AQ709" t="s">
        <v>107</v>
      </c>
      <c r="AR709" t="s">
        <v>108</v>
      </c>
      <c r="AS709" t="s">
        <v>109</v>
      </c>
      <c r="AT709" t="s">
        <v>110</v>
      </c>
      <c r="AU709" t="s">
        <v>104</v>
      </c>
      <c r="AX709" t="s">
        <v>104</v>
      </c>
      <c r="AY709">
        <v>0</v>
      </c>
      <c r="AZ709">
        <v>0</v>
      </c>
      <c r="BA709">
        <v>5.5</v>
      </c>
      <c r="BC709">
        <v>0</v>
      </c>
      <c r="BD709">
        <v>0</v>
      </c>
      <c r="BJ709" t="s">
        <v>111</v>
      </c>
      <c r="BK709" t="s">
        <v>125</v>
      </c>
      <c r="BL709" t="str">
        <f>"https://www.hvlgroup.com/Products/Specs/"&amp;"H282603-PN"</f>
        <v>https://www.hvlgroup.com/Products/Specs/H282603-PN</v>
      </c>
      <c r="BM709" t="s">
        <v>1647</v>
      </c>
      <c r="BN709" t="str">
        <f>"https://www.hvlgroup.com/Product/"&amp;"H282603-PN"</f>
        <v>https://www.hvlgroup.com/Product/H282603-PN</v>
      </c>
      <c r="BO709" t="s">
        <v>104</v>
      </c>
      <c r="BP709" t="s">
        <v>104</v>
      </c>
      <c r="BQ709" t="s">
        <v>640</v>
      </c>
      <c r="BR709" t="s">
        <v>116</v>
      </c>
      <c r="BS709" t="s">
        <v>1643</v>
      </c>
      <c r="BT709">
        <v>4.5</v>
      </c>
      <c r="BV709" s="1">
        <v>43466</v>
      </c>
      <c r="BW709">
        <v>0</v>
      </c>
      <c r="BX709">
        <v>0</v>
      </c>
      <c r="BY709" t="s">
        <v>104</v>
      </c>
      <c r="BZ709">
        <v>0</v>
      </c>
      <c r="CA709">
        <v>0</v>
      </c>
      <c r="CB709">
        <v>0</v>
      </c>
      <c r="CC709">
        <v>0</v>
      </c>
      <c r="CD709">
        <v>1</v>
      </c>
      <c r="CE709">
        <v>138</v>
      </c>
      <c r="CF709" t="s">
        <v>90</v>
      </c>
      <c r="CI709" t="s">
        <v>111</v>
      </c>
      <c r="CJ709" t="s">
        <v>118</v>
      </c>
      <c r="CK709" t="s">
        <v>111</v>
      </c>
      <c r="CL709" t="s">
        <v>119</v>
      </c>
      <c r="CM709" t="s">
        <v>104</v>
      </c>
    </row>
    <row r="710" spans="1:91" x14ac:dyDescent="0.25">
      <c r="A710" t="s">
        <v>89</v>
      </c>
      <c r="B710" t="s">
        <v>90</v>
      </c>
      <c r="C710" t="s">
        <v>1649</v>
      </c>
      <c r="D710" t="s">
        <v>1650</v>
      </c>
      <c r="E710" s="4">
        <v>806134880835</v>
      </c>
      <c r="F710" t="s">
        <v>658</v>
      </c>
      <c r="G710" s="4">
        <v>385</v>
      </c>
      <c r="H710" s="4">
        <v>770</v>
      </c>
      <c r="I710" t="s">
        <v>1088</v>
      </c>
      <c r="J710" t="s">
        <v>1641</v>
      </c>
      <c r="K710" t="s">
        <v>96</v>
      </c>
      <c r="L710" t="s">
        <v>97</v>
      </c>
      <c r="M710" t="s">
        <v>98</v>
      </c>
      <c r="N710" t="s">
        <v>99</v>
      </c>
      <c r="P710" t="s">
        <v>1033</v>
      </c>
      <c r="Q710" t="s">
        <v>102</v>
      </c>
      <c r="R710">
        <v>0</v>
      </c>
      <c r="S710">
        <v>24</v>
      </c>
      <c r="T710">
        <v>22.75</v>
      </c>
      <c r="U710">
        <v>26.75</v>
      </c>
      <c r="V710">
        <v>80.75</v>
      </c>
      <c r="W710">
        <v>0</v>
      </c>
      <c r="X710">
        <v>0</v>
      </c>
      <c r="Y710">
        <v>0</v>
      </c>
      <c r="Z710">
        <v>6</v>
      </c>
      <c r="AA710">
        <v>35</v>
      </c>
      <c r="AB710" t="s">
        <v>595</v>
      </c>
      <c r="AD710" t="s">
        <v>595</v>
      </c>
      <c r="AE710" t="s">
        <v>595</v>
      </c>
      <c r="AF710" t="s">
        <v>111</v>
      </c>
      <c r="AG710" t="s">
        <v>105</v>
      </c>
      <c r="AH710">
        <v>22</v>
      </c>
      <c r="AI710">
        <v>20</v>
      </c>
      <c r="AJ710">
        <v>20</v>
      </c>
      <c r="AK710">
        <v>14</v>
      </c>
      <c r="AL710">
        <v>0</v>
      </c>
      <c r="AM710">
        <v>0</v>
      </c>
      <c r="AN710">
        <v>0</v>
      </c>
      <c r="AO710">
        <v>0</v>
      </c>
      <c r="AP710" t="s">
        <v>106</v>
      </c>
      <c r="AQ710" t="s">
        <v>107</v>
      </c>
      <c r="AR710" t="s">
        <v>108</v>
      </c>
      <c r="AS710" t="s">
        <v>109</v>
      </c>
      <c r="AT710" t="s">
        <v>110</v>
      </c>
      <c r="AU710" t="s">
        <v>104</v>
      </c>
      <c r="AX710" t="s">
        <v>104</v>
      </c>
      <c r="AY710">
        <v>0</v>
      </c>
      <c r="AZ710">
        <v>0</v>
      </c>
      <c r="BA710">
        <v>5.5</v>
      </c>
      <c r="BC710">
        <v>0</v>
      </c>
      <c r="BD710">
        <v>120</v>
      </c>
      <c r="BE710" t="s">
        <v>392</v>
      </c>
      <c r="BJ710" t="s">
        <v>111</v>
      </c>
      <c r="BK710" t="s">
        <v>113</v>
      </c>
      <c r="BL710" t="str">
        <f>"https://www.hvlgroup.com/Products/Specs/"&amp;"H282806-AGB"</f>
        <v>https://www.hvlgroup.com/Products/Specs/H282806-AGB</v>
      </c>
      <c r="BM710" t="s">
        <v>1651</v>
      </c>
      <c r="BN710" t="str">
        <f>"https://www.hvlgroup.com/Product/"&amp;"H282806-AGB"</f>
        <v>https://www.hvlgroup.com/Product/H282806-AGB</v>
      </c>
      <c r="BO710" t="s">
        <v>104</v>
      </c>
      <c r="BP710" t="s">
        <v>104</v>
      </c>
      <c r="BQ710" t="s">
        <v>640</v>
      </c>
      <c r="BR710" t="s">
        <v>116</v>
      </c>
      <c r="BS710" t="s">
        <v>1643</v>
      </c>
      <c r="BT710">
        <v>4.5</v>
      </c>
      <c r="BV710" s="1">
        <v>43466</v>
      </c>
      <c r="BW710">
        <v>80.75</v>
      </c>
      <c r="BX710">
        <v>26.75</v>
      </c>
      <c r="BY710" t="s">
        <v>104</v>
      </c>
      <c r="BZ710">
        <v>0</v>
      </c>
      <c r="CA710">
        <v>0</v>
      </c>
      <c r="CB710">
        <v>0</v>
      </c>
      <c r="CC710">
        <v>0</v>
      </c>
      <c r="CD710">
        <v>1</v>
      </c>
      <c r="CE710">
        <v>15</v>
      </c>
      <c r="CF710" t="s">
        <v>90</v>
      </c>
      <c r="CI710" t="s">
        <v>111</v>
      </c>
      <c r="CJ710" t="s">
        <v>118</v>
      </c>
      <c r="CK710" t="s">
        <v>111</v>
      </c>
      <c r="CL710" t="s">
        <v>119</v>
      </c>
      <c r="CM710" t="s">
        <v>104</v>
      </c>
    </row>
    <row r="711" spans="1:91" x14ac:dyDescent="0.25">
      <c r="A711" t="s">
        <v>89</v>
      </c>
      <c r="B711" t="s">
        <v>90</v>
      </c>
      <c r="C711" t="s">
        <v>1652</v>
      </c>
      <c r="D711" t="s">
        <v>1650</v>
      </c>
      <c r="E711" s="4">
        <v>806134881597</v>
      </c>
      <c r="F711" t="s">
        <v>658</v>
      </c>
      <c r="G711" s="4">
        <v>385</v>
      </c>
      <c r="H711" s="4">
        <v>770</v>
      </c>
      <c r="I711" t="s">
        <v>1088</v>
      </c>
      <c r="J711" t="s">
        <v>1641</v>
      </c>
      <c r="K711" t="s">
        <v>96</v>
      </c>
      <c r="L711" t="s">
        <v>97</v>
      </c>
      <c r="M711" t="s">
        <v>98</v>
      </c>
      <c r="N711" t="s">
        <v>124</v>
      </c>
      <c r="P711" t="s">
        <v>1033</v>
      </c>
      <c r="Q711" t="s">
        <v>102</v>
      </c>
      <c r="R711">
        <v>0</v>
      </c>
      <c r="S711">
        <v>24</v>
      </c>
      <c r="T711">
        <v>22.75</v>
      </c>
      <c r="U711">
        <v>26.75</v>
      </c>
      <c r="V711">
        <v>80.75</v>
      </c>
      <c r="W711">
        <v>0</v>
      </c>
      <c r="X711">
        <v>0</v>
      </c>
      <c r="Y711">
        <v>0</v>
      </c>
      <c r="Z711">
        <v>6</v>
      </c>
      <c r="AA711">
        <v>35</v>
      </c>
      <c r="AB711" t="s">
        <v>595</v>
      </c>
      <c r="AD711" t="s">
        <v>595</v>
      </c>
      <c r="AE711" t="s">
        <v>595</v>
      </c>
      <c r="AF711" t="s">
        <v>111</v>
      </c>
      <c r="AG711" t="s">
        <v>105</v>
      </c>
      <c r="AH711">
        <v>22</v>
      </c>
      <c r="AI711">
        <v>20</v>
      </c>
      <c r="AJ711">
        <v>20</v>
      </c>
      <c r="AK711">
        <v>14</v>
      </c>
      <c r="AL711">
        <v>0</v>
      </c>
      <c r="AM711">
        <v>0</v>
      </c>
      <c r="AN711">
        <v>0</v>
      </c>
      <c r="AO711">
        <v>0</v>
      </c>
      <c r="AP711" t="s">
        <v>106</v>
      </c>
      <c r="AQ711" t="s">
        <v>107</v>
      </c>
      <c r="AR711" t="s">
        <v>108</v>
      </c>
      <c r="AS711" t="s">
        <v>109</v>
      </c>
      <c r="AT711" t="s">
        <v>110</v>
      </c>
      <c r="AU711" t="s">
        <v>104</v>
      </c>
      <c r="AX711" t="s">
        <v>104</v>
      </c>
      <c r="AY711">
        <v>0</v>
      </c>
      <c r="AZ711">
        <v>0</v>
      </c>
      <c r="BA711">
        <v>5.5</v>
      </c>
      <c r="BC711">
        <v>0</v>
      </c>
      <c r="BD711">
        <v>120</v>
      </c>
      <c r="BE711" t="s">
        <v>392</v>
      </c>
      <c r="BJ711" t="s">
        <v>111</v>
      </c>
      <c r="BK711" t="s">
        <v>125</v>
      </c>
      <c r="BL711" t="str">
        <f>"https://www.hvlgroup.com/Products/Specs/"&amp;"H282806-PN"</f>
        <v>https://www.hvlgroup.com/Products/Specs/H282806-PN</v>
      </c>
      <c r="BM711" t="s">
        <v>1651</v>
      </c>
      <c r="BN711" t="str">
        <f>"https://www.hvlgroup.com/Product/"&amp;"H282806-PN"</f>
        <v>https://www.hvlgroup.com/Product/H282806-PN</v>
      </c>
      <c r="BO711" t="s">
        <v>104</v>
      </c>
      <c r="BP711" t="s">
        <v>104</v>
      </c>
      <c r="BQ711" t="s">
        <v>640</v>
      </c>
      <c r="BR711" t="s">
        <v>116</v>
      </c>
      <c r="BS711" t="s">
        <v>1643</v>
      </c>
      <c r="BT711">
        <v>4.5</v>
      </c>
      <c r="BV711" s="1">
        <v>43466</v>
      </c>
      <c r="BW711">
        <v>80.75</v>
      </c>
      <c r="BX711">
        <v>26.75</v>
      </c>
      <c r="BY711" t="s">
        <v>104</v>
      </c>
      <c r="BZ711">
        <v>0</v>
      </c>
      <c r="CA711">
        <v>0</v>
      </c>
      <c r="CB711">
        <v>0</v>
      </c>
      <c r="CC711">
        <v>0</v>
      </c>
      <c r="CD711">
        <v>1</v>
      </c>
      <c r="CE711">
        <v>15</v>
      </c>
      <c r="CF711" t="s">
        <v>90</v>
      </c>
      <c r="CI711" t="s">
        <v>111</v>
      </c>
      <c r="CJ711" t="s">
        <v>118</v>
      </c>
      <c r="CK711" t="s">
        <v>111</v>
      </c>
      <c r="CL711" t="s">
        <v>119</v>
      </c>
      <c r="CM711" t="s">
        <v>104</v>
      </c>
    </row>
    <row r="712" spans="1:91" x14ac:dyDescent="0.25">
      <c r="A712" t="s">
        <v>89</v>
      </c>
      <c r="B712" t="s">
        <v>90</v>
      </c>
      <c r="C712" t="s">
        <v>1653</v>
      </c>
      <c r="D712" t="s">
        <v>1654</v>
      </c>
      <c r="E712" s="4">
        <v>806134881603</v>
      </c>
      <c r="F712" t="s">
        <v>93</v>
      </c>
      <c r="G712" s="4">
        <v>49</v>
      </c>
      <c r="H712" s="4">
        <v>98</v>
      </c>
      <c r="I712" t="s">
        <v>548</v>
      </c>
      <c r="J712" t="s">
        <v>1655</v>
      </c>
      <c r="K712" t="s">
        <v>96</v>
      </c>
      <c r="L712" t="s">
        <v>97</v>
      </c>
      <c r="M712" t="s">
        <v>98</v>
      </c>
      <c r="N712" t="s">
        <v>1656</v>
      </c>
      <c r="P712" t="s">
        <v>1402</v>
      </c>
      <c r="Q712" t="s">
        <v>102</v>
      </c>
      <c r="R712">
        <v>0</v>
      </c>
      <c r="S712">
        <v>5.25</v>
      </c>
      <c r="T712">
        <v>5.25</v>
      </c>
      <c r="U712">
        <v>0</v>
      </c>
      <c r="V712">
        <v>0</v>
      </c>
      <c r="W712">
        <v>0</v>
      </c>
      <c r="X712">
        <v>6.25</v>
      </c>
      <c r="Y712">
        <v>0</v>
      </c>
      <c r="Z712">
        <v>1</v>
      </c>
      <c r="AA712">
        <v>35</v>
      </c>
      <c r="AB712" t="s">
        <v>595</v>
      </c>
      <c r="AD712" t="s">
        <v>595</v>
      </c>
      <c r="AE712" t="s">
        <v>595</v>
      </c>
      <c r="AF712" t="s">
        <v>111</v>
      </c>
      <c r="AG712" t="s">
        <v>105</v>
      </c>
      <c r="AH712">
        <v>14</v>
      </c>
      <c r="AI712">
        <v>9</v>
      </c>
      <c r="AJ712">
        <v>9</v>
      </c>
      <c r="AK712">
        <v>3</v>
      </c>
      <c r="AL712">
        <v>0</v>
      </c>
      <c r="AM712">
        <v>0</v>
      </c>
      <c r="AN712">
        <v>0</v>
      </c>
      <c r="AO712">
        <v>0</v>
      </c>
      <c r="AP712" t="s">
        <v>106</v>
      </c>
      <c r="AQ712" t="s">
        <v>107</v>
      </c>
      <c r="AR712" t="s">
        <v>108</v>
      </c>
      <c r="AS712" t="s">
        <v>109</v>
      </c>
      <c r="AT712" t="s">
        <v>110</v>
      </c>
      <c r="AU712" t="s">
        <v>104</v>
      </c>
      <c r="AX712" t="s">
        <v>104</v>
      </c>
      <c r="AY712">
        <v>0</v>
      </c>
      <c r="AZ712">
        <v>0</v>
      </c>
      <c r="BA712">
        <v>4.75</v>
      </c>
      <c r="BC712">
        <v>0</v>
      </c>
      <c r="BD712">
        <v>0</v>
      </c>
      <c r="BJ712" t="s">
        <v>111</v>
      </c>
      <c r="BK712" t="s">
        <v>1657</v>
      </c>
      <c r="BL712" t="str">
        <f>"https://www.hvlgroup.com/Products/Specs/"&amp;"H283301-PC"</f>
        <v>https://www.hvlgroup.com/Products/Specs/H283301-PC</v>
      </c>
      <c r="BM712" t="s">
        <v>1658</v>
      </c>
      <c r="BN712" t="str">
        <f>"https://www.hvlgroup.com/Product/"&amp;"H283301-PC"</f>
        <v>https://www.hvlgroup.com/Product/H283301-PC</v>
      </c>
      <c r="BO712" t="s">
        <v>104</v>
      </c>
      <c r="BP712" t="s">
        <v>104</v>
      </c>
      <c r="BQ712" t="s">
        <v>1521</v>
      </c>
      <c r="BR712" t="s">
        <v>116</v>
      </c>
      <c r="BS712" t="s">
        <v>1659</v>
      </c>
      <c r="BT712">
        <v>3.38</v>
      </c>
      <c r="BV712" s="1">
        <v>43466</v>
      </c>
      <c r="BW712">
        <v>0</v>
      </c>
      <c r="BX712">
        <v>0</v>
      </c>
      <c r="BY712" t="s">
        <v>111</v>
      </c>
      <c r="BZ712">
        <v>0</v>
      </c>
      <c r="CA712">
        <v>0</v>
      </c>
      <c r="CB712">
        <v>0</v>
      </c>
      <c r="CC712">
        <v>0</v>
      </c>
      <c r="CD712">
        <v>1</v>
      </c>
      <c r="CE712">
        <v>126</v>
      </c>
      <c r="CF712" t="s">
        <v>90</v>
      </c>
      <c r="CI712" t="s">
        <v>111</v>
      </c>
      <c r="CJ712" t="s">
        <v>118</v>
      </c>
      <c r="CK712" t="s">
        <v>111</v>
      </c>
      <c r="CL712" t="s">
        <v>119</v>
      </c>
      <c r="CM712" t="s">
        <v>104</v>
      </c>
    </row>
    <row r="713" spans="1:91" x14ac:dyDescent="0.25">
      <c r="A713" t="s">
        <v>89</v>
      </c>
      <c r="B713" t="s">
        <v>90</v>
      </c>
      <c r="C713" t="s">
        <v>1660</v>
      </c>
      <c r="D713" t="s">
        <v>1661</v>
      </c>
      <c r="E713" s="4">
        <v>806134881610</v>
      </c>
      <c r="F713" t="s">
        <v>128</v>
      </c>
      <c r="G713" s="4">
        <v>75</v>
      </c>
      <c r="H713" s="4">
        <v>150</v>
      </c>
      <c r="I713" t="s">
        <v>548</v>
      </c>
      <c r="J713" t="s">
        <v>1655</v>
      </c>
      <c r="K713" t="s">
        <v>96</v>
      </c>
      <c r="L713" t="s">
        <v>97</v>
      </c>
      <c r="M713" t="s">
        <v>98</v>
      </c>
      <c r="N713" t="s">
        <v>1656</v>
      </c>
      <c r="P713" t="s">
        <v>1402</v>
      </c>
      <c r="Q713" t="s">
        <v>102</v>
      </c>
      <c r="R713">
        <v>0</v>
      </c>
      <c r="S713">
        <v>12.25</v>
      </c>
      <c r="T713">
        <v>5.5</v>
      </c>
      <c r="U713">
        <v>0</v>
      </c>
      <c r="V713">
        <v>0</v>
      </c>
      <c r="W713">
        <v>0</v>
      </c>
      <c r="X713">
        <v>6</v>
      </c>
      <c r="Y713">
        <v>0</v>
      </c>
      <c r="Z713">
        <v>2</v>
      </c>
      <c r="AA713">
        <v>35</v>
      </c>
      <c r="AB713" t="s">
        <v>595</v>
      </c>
      <c r="AD713" t="s">
        <v>595</v>
      </c>
      <c r="AE713" t="s">
        <v>595</v>
      </c>
      <c r="AF713" t="s">
        <v>111</v>
      </c>
      <c r="AG713" t="s">
        <v>105</v>
      </c>
      <c r="AH713">
        <v>15</v>
      </c>
      <c r="AI713">
        <v>14</v>
      </c>
      <c r="AJ713">
        <v>8</v>
      </c>
      <c r="AK713">
        <v>5</v>
      </c>
      <c r="AL713">
        <v>0</v>
      </c>
      <c r="AM713">
        <v>0</v>
      </c>
      <c r="AN713">
        <v>0</v>
      </c>
      <c r="AO713">
        <v>0</v>
      </c>
      <c r="AP713" t="s">
        <v>106</v>
      </c>
      <c r="AQ713" t="s">
        <v>107</v>
      </c>
      <c r="AR713" t="s">
        <v>108</v>
      </c>
      <c r="AS713" t="s">
        <v>109</v>
      </c>
      <c r="AT713" t="s">
        <v>110</v>
      </c>
      <c r="AU713" t="s">
        <v>104</v>
      </c>
      <c r="AX713" t="s">
        <v>104</v>
      </c>
      <c r="AY713">
        <v>0</v>
      </c>
      <c r="AZ713">
        <v>0</v>
      </c>
      <c r="BA713">
        <v>4.75</v>
      </c>
      <c r="BC713">
        <v>0</v>
      </c>
      <c r="BD713">
        <v>0</v>
      </c>
      <c r="BJ713" t="s">
        <v>111</v>
      </c>
      <c r="BK713" t="s">
        <v>1657</v>
      </c>
      <c r="BL713" t="str">
        <f>"https://www.hvlgroup.com/Products/Specs/"&amp;"H283302-PC"</f>
        <v>https://www.hvlgroup.com/Products/Specs/H283302-PC</v>
      </c>
      <c r="BM713" t="s">
        <v>1658</v>
      </c>
      <c r="BN713" t="str">
        <f>"https://www.hvlgroup.com/Product/"&amp;"H283302-PC"</f>
        <v>https://www.hvlgroup.com/Product/H283302-PC</v>
      </c>
      <c r="BO713" t="s">
        <v>104</v>
      </c>
      <c r="BP713" t="s">
        <v>104</v>
      </c>
      <c r="BQ713" t="s">
        <v>1521</v>
      </c>
      <c r="BR713" t="s">
        <v>116</v>
      </c>
      <c r="BS713" t="s">
        <v>1659</v>
      </c>
      <c r="BT713">
        <v>3.38</v>
      </c>
      <c r="BV713" s="1">
        <v>43466</v>
      </c>
      <c r="BW713">
        <v>0</v>
      </c>
      <c r="BX713">
        <v>0</v>
      </c>
      <c r="BY713" t="s">
        <v>111</v>
      </c>
      <c r="BZ713">
        <v>0</v>
      </c>
      <c r="CA713">
        <v>0</v>
      </c>
      <c r="CB713">
        <v>0</v>
      </c>
      <c r="CC713">
        <v>0</v>
      </c>
      <c r="CD713">
        <v>1</v>
      </c>
      <c r="CE713">
        <v>126</v>
      </c>
      <c r="CF713" t="s">
        <v>90</v>
      </c>
      <c r="CI713" t="s">
        <v>111</v>
      </c>
      <c r="CJ713" t="s">
        <v>118</v>
      </c>
      <c r="CK713" t="s">
        <v>111</v>
      </c>
      <c r="CL713" t="s">
        <v>119</v>
      </c>
      <c r="CM713" t="s">
        <v>104</v>
      </c>
    </row>
    <row r="714" spans="1:91" x14ac:dyDescent="0.25">
      <c r="A714" t="s">
        <v>89</v>
      </c>
      <c r="B714" t="s">
        <v>90</v>
      </c>
      <c r="C714" t="s">
        <v>1662</v>
      </c>
      <c r="D714" t="s">
        <v>1663</v>
      </c>
      <c r="E714" s="4">
        <v>806134880118</v>
      </c>
      <c r="F714" t="s">
        <v>1555</v>
      </c>
      <c r="G714" s="4">
        <v>98</v>
      </c>
      <c r="H714" s="4">
        <v>196</v>
      </c>
      <c r="I714" t="s">
        <v>548</v>
      </c>
      <c r="J714" t="s">
        <v>1655</v>
      </c>
      <c r="K714" t="s">
        <v>96</v>
      </c>
      <c r="L714" t="s">
        <v>97</v>
      </c>
      <c r="M714" t="s">
        <v>98</v>
      </c>
      <c r="N714" t="s">
        <v>1656</v>
      </c>
      <c r="P714" t="s">
        <v>1402</v>
      </c>
      <c r="Q714" t="s">
        <v>102</v>
      </c>
      <c r="R714">
        <v>0</v>
      </c>
      <c r="S714">
        <v>19.5</v>
      </c>
      <c r="T714">
        <v>5.5</v>
      </c>
      <c r="U714">
        <v>0</v>
      </c>
      <c r="V714">
        <v>0</v>
      </c>
      <c r="W714">
        <v>0</v>
      </c>
      <c r="X714">
        <v>6</v>
      </c>
      <c r="Y714">
        <v>0</v>
      </c>
      <c r="Z714">
        <v>3</v>
      </c>
      <c r="AA714">
        <v>35</v>
      </c>
      <c r="AB714" t="s">
        <v>595</v>
      </c>
      <c r="AD714" t="s">
        <v>595</v>
      </c>
      <c r="AE714" t="s">
        <v>595</v>
      </c>
      <c r="AF714" t="s">
        <v>111</v>
      </c>
      <c r="AG714" t="s">
        <v>105</v>
      </c>
      <c r="AH714">
        <v>22</v>
      </c>
      <c r="AI714">
        <v>14</v>
      </c>
      <c r="AJ714">
        <v>8</v>
      </c>
      <c r="AK714">
        <v>5</v>
      </c>
      <c r="AL714">
        <v>0</v>
      </c>
      <c r="AM714">
        <v>0</v>
      </c>
      <c r="AN714">
        <v>0</v>
      </c>
      <c r="AO714">
        <v>0</v>
      </c>
      <c r="AP714" t="s">
        <v>106</v>
      </c>
      <c r="AQ714" t="s">
        <v>107</v>
      </c>
      <c r="AR714" t="s">
        <v>108</v>
      </c>
      <c r="AS714" t="s">
        <v>109</v>
      </c>
      <c r="AT714" t="s">
        <v>110</v>
      </c>
      <c r="AU714" t="s">
        <v>104</v>
      </c>
      <c r="AX714" t="s">
        <v>104</v>
      </c>
      <c r="AY714">
        <v>0</v>
      </c>
      <c r="AZ714">
        <v>0</v>
      </c>
      <c r="BA714">
        <v>4.75</v>
      </c>
      <c r="BC714">
        <v>0</v>
      </c>
      <c r="BD714">
        <v>0</v>
      </c>
      <c r="BJ714" t="s">
        <v>111</v>
      </c>
      <c r="BK714" t="s">
        <v>1657</v>
      </c>
      <c r="BL714" t="str">
        <f>"https://www.hvlgroup.com/Products/Specs/"&amp;"H283303-PC"</f>
        <v>https://www.hvlgroup.com/Products/Specs/H283303-PC</v>
      </c>
      <c r="BM714" t="s">
        <v>1664</v>
      </c>
      <c r="BN714" t="str">
        <f>"https://www.hvlgroup.com/Product/"&amp;"H283303-PC"</f>
        <v>https://www.hvlgroup.com/Product/H283303-PC</v>
      </c>
      <c r="BO714" t="s">
        <v>104</v>
      </c>
      <c r="BP714" t="s">
        <v>104</v>
      </c>
      <c r="BQ714" t="s">
        <v>1521</v>
      </c>
      <c r="BR714" t="s">
        <v>116</v>
      </c>
      <c r="BS714" t="s">
        <v>1659</v>
      </c>
      <c r="BT714">
        <v>3.38</v>
      </c>
      <c r="BV714" s="1">
        <v>43466</v>
      </c>
      <c r="BW714">
        <v>0</v>
      </c>
      <c r="BX714">
        <v>0</v>
      </c>
      <c r="BY714" t="s">
        <v>111</v>
      </c>
      <c r="BZ714">
        <v>0</v>
      </c>
      <c r="CA714">
        <v>0</v>
      </c>
      <c r="CB714">
        <v>0</v>
      </c>
      <c r="CC714">
        <v>0</v>
      </c>
      <c r="CD714">
        <v>1</v>
      </c>
      <c r="CE714">
        <v>126</v>
      </c>
      <c r="CF714" t="s">
        <v>90</v>
      </c>
      <c r="CI714" t="s">
        <v>111</v>
      </c>
      <c r="CJ714" t="s">
        <v>118</v>
      </c>
      <c r="CK714" t="s">
        <v>111</v>
      </c>
      <c r="CL714" t="s">
        <v>119</v>
      </c>
      <c r="CM714" t="s">
        <v>104</v>
      </c>
    </row>
    <row r="715" spans="1:91" x14ac:dyDescent="0.25">
      <c r="A715" t="s">
        <v>89</v>
      </c>
      <c r="B715" t="s">
        <v>90</v>
      </c>
      <c r="C715" t="s">
        <v>1665</v>
      </c>
      <c r="D715" t="s">
        <v>1666</v>
      </c>
      <c r="E715" s="4">
        <v>806134881627</v>
      </c>
      <c r="F715" t="s">
        <v>691</v>
      </c>
      <c r="G715" s="4">
        <v>109</v>
      </c>
      <c r="H715" s="4">
        <v>218</v>
      </c>
      <c r="I715" t="s">
        <v>1173</v>
      </c>
      <c r="J715" t="s">
        <v>1667</v>
      </c>
      <c r="K715" t="s">
        <v>96</v>
      </c>
      <c r="L715" t="s">
        <v>97</v>
      </c>
      <c r="M715" t="s">
        <v>98</v>
      </c>
      <c r="N715" t="s">
        <v>99</v>
      </c>
      <c r="P715" t="s">
        <v>1402</v>
      </c>
      <c r="Q715" t="s">
        <v>102</v>
      </c>
      <c r="R715">
        <v>0</v>
      </c>
      <c r="S715">
        <v>13.75</v>
      </c>
      <c r="T715">
        <v>9.5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1</v>
      </c>
      <c r="AA715">
        <v>15</v>
      </c>
      <c r="AB715" t="s">
        <v>163</v>
      </c>
      <c r="AD715" t="s">
        <v>163</v>
      </c>
      <c r="AE715" t="s">
        <v>163</v>
      </c>
      <c r="AF715" t="s">
        <v>111</v>
      </c>
      <c r="AG715" t="s">
        <v>105</v>
      </c>
      <c r="AH715">
        <v>18</v>
      </c>
      <c r="AI715">
        <v>18</v>
      </c>
      <c r="AJ715">
        <v>17</v>
      </c>
      <c r="AK715">
        <v>10</v>
      </c>
      <c r="AL715">
        <v>0</v>
      </c>
      <c r="AM715">
        <v>0</v>
      </c>
      <c r="AN715">
        <v>0</v>
      </c>
      <c r="AO715">
        <v>0</v>
      </c>
      <c r="AP715" t="s">
        <v>106</v>
      </c>
      <c r="AQ715" t="s">
        <v>107</v>
      </c>
      <c r="AR715" t="s">
        <v>108</v>
      </c>
      <c r="AS715" t="s">
        <v>109</v>
      </c>
      <c r="AT715" t="s">
        <v>110</v>
      </c>
      <c r="AU715" t="s">
        <v>104</v>
      </c>
      <c r="AX715" t="s">
        <v>104</v>
      </c>
      <c r="AY715">
        <v>0</v>
      </c>
      <c r="AZ715">
        <v>0</v>
      </c>
      <c r="BA715">
        <v>11.25</v>
      </c>
      <c r="BC715">
        <v>0</v>
      </c>
      <c r="BD715">
        <v>0</v>
      </c>
      <c r="BJ715" t="s">
        <v>111</v>
      </c>
      <c r="BK715" t="s">
        <v>113</v>
      </c>
      <c r="BL715" t="str">
        <f>"https://www.hvlgroup.com/Products/Specs/"&amp;"H284501L-AGB"</f>
        <v>https://www.hvlgroup.com/Products/Specs/H284501L-AGB</v>
      </c>
      <c r="BM715" t="s">
        <v>1668</v>
      </c>
      <c r="BN715" t="str">
        <f>"https://www.hvlgroup.com/Product/"&amp;"H284501L-AGB"</f>
        <v>https://www.hvlgroup.com/Product/H284501L-AGB</v>
      </c>
      <c r="BO715" t="s">
        <v>104</v>
      </c>
      <c r="BP715" t="s">
        <v>104</v>
      </c>
      <c r="BQ715" t="s">
        <v>310</v>
      </c>
      <c r="BR715" t="s">
        <v>116</v>
      </c>
      <c r="BS715" t="s">
        <v>1669</v>
      </c>
      <c r="BT715">
        <v>19.25</v>
      </c>
      <c r="BV715" s="1">
        <v>43466</v>
      </c>
      <c r="BW715">
        <v>0</v>
      </c>
      <c r="BX715">
        <v>0</v>
      </c>
      <c r="BY715" t="s">
        <v>104</v>
      </c>
      <c r="BZ715">
        <v>0</v>
      </c>
      <c r="CA715">
        <v>0</v>
      </c>
      <c r="CB715">
        <v>0</v>
      </c>
      <c r="CC715">
        <v>0</v>
      </c>
      <c r="CD715">
        <v>1</v>
      </c>
      <c r="CE715">
        <v>143</v>
      </c>
      <c r="CF715" t="s">
        <v>90</v>
      </c>
      <c r="CI715" t="s">
        <v>111</v>
      </c>
      <c r="CJ715" t="s">
        <v>118</v>
      </c>
      <c r="CK715" t="s">
        <v>111</v>
      </c>
      <c r="CL715" t="s">
        <v>119</v>
      </c>
      <c r="CM715" t="s">
        <v>104</v>
      </c>
    </row>
    <row r="716" spans="1:91" x14ac:dyDescent="0.25">
      <c r="A716" t="s">
        <v>89</v>
      </c>
      <c r="B716" t="s">
        <v>90</v>
      </c>
      <c r="C716" t="s">
        <v>1670</v>
      </c>
      <c r="D716" t="s">
        <v>1666</v>
      </c>
      <c r="E716" s="4">
        <v>806134881634</v>
      </c>
      <c r="F716" t="s">
        <v>691</v>
      </c>
      <c r="G716" s="4">
        <v>109</v>
      </c>
      <c r="H716" s="4">
        <v>218</v>
      </c>
      <c r="I716" t="s">
        <v>1173</v>
      </c>
      <c r="J716" t="s">
        <v>1667</v>
      </c>
      <c r="K716" t="s">
        <v>96</v>
      </c>
      <c r="L716" t="s">
        <v>97</v>
      </c>
      <c r="M716" t="s">
        <v>98</v>
      </c>
      <c r="N716" t="s">
        <v>124</v>
      </c>
      <c r="O716" t="s">
        <v>100</v>
      </c>
      <c r="P716" t="s">
        <v>1402</v>
      </c>
      <c r="Q716" t="s">
        <v>102</v>
      </c>
      <c r="R716">
        <v>0</v>
      </c>
      <c r="S716">
        <v>13.75</v>
      </c>
      <c r="T716">
        <v>9.5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1</v>
      </c>
      <c r="AA716">
        <v>15</v>
      </c>
      <c r="AB716" t="s">
        <v>163</v>
      </c>
      <c r="AD716" t="s">
        <v>163</v>
      </c>
      <c r="AE716" t="s">
        <v>163</v>
      </c>
      <c r="AF716" t="s">
        <v>111</v>
      </c>
      <c r="AG716" t="s">
        <v>105</v>
      </c>
      <c r="AH716">
        <v>18</v>
      </c>
      <c r="AI716">
        <v>18</v>
      </c>
      <c r="AJ716">
        <v>17</v>
      </c>
      <c r="AK716">
        <v>10</v>
      </c>
      <c r="AL716">
        <v>0</v>
      </c>
      <c r="AM716">
        <v>0</v>
      </c>
      <c r="AN716">
        <v>0</v>
      </c>
      <c r="AO716">
        <v>0</v>
      </c>
      <c r="AP716" t="s">
        <v>106</v>
      </c>
      <c r="AQ716" t="s">
        <v>107</v>
      </c>
      <c r="AR716" t="s">
        <v>108</v>
      </c>
      <c r="AS716" t="s">
        <v>109</v>
      </c>
      <c r="AT716" t="s">
        <v>110</v>
      </c>
      <c r="AU716" t="s">
        <v>104</v>
      </c>
      <c r="AX716" t="s">
        <v>104</v>
      </c>
      <c r="AY716">
        <v>0</v>
      </c>
      <c r="AZ716">
        <v>0</v>
      </c>
      <c r="BA716">
        <v>11.25</v>
      </c>
      <c r="BC716">
        <v>0</v>
      </c>
      <c r="BD716">
        <v>0</v>
      </c>
      <c r="BJ716" t="s">
        <v>111</v>
      </c>
      <c r="BK716" t="s">
        <v>125</v>
      </c>
      <c r="BL716" t="str">
        <f>"https://www.hvlgroup.com/Products/Specs/"&amp;"H284501L-PN"</f>
        <v>https://www.hvlgroup.com/Products/Specs/H284501L-PN</v>
      </c>
      <c r="BM716" t="s">
        <v>1668</v>
      </c>
      <c r="BN716" t="str">
        <f>"https://www.hvlgroup.com/Product/"&amp;"H284501L-PN"</f>
        <v>https://www.hvlgroup.com/Product/H284501L-PN</v>
      </c>
      <c r="BO716" t="s">
        <v>104</v>
      </c>
      <c r="BP716" t="s">
        <v>104</v>
      </c>
      <c r="BQ716" t="s">
        <v>310</v>
      </c>
      <c r="BR716" t="s">
        <v>116</v>
      </c>
      <c r="BS716" t="s">
        <v>1669</v>
      </c>
      <c r="BT716">
        <v>19.25</v>
      </c>
      <c r="BV716" s="1">
        <v>43466</v>
      </c>
      <c r="BW716">
        <v>0</v>
      </c>
      <c r="BX716">
        <v>0</v>
      </c>
      <c r="BY716" t="s">
        <v>104</v>
      </c>
      <c r="BZ716">
        <v>0</v>
      </c>
      <c r="CA716">
        <v>0</v>
      </c>
      <c r="CB716">
        <v>0</v>
      </c>
      <c r="CC716">
        <v>0</v>
      </c>
      <c r="CD716">
        <v>1</v>
      </c>
      <c r="CE716">
        <v>143</v>
      </c>
      <c r="CF716" t="s">
        <v>90</v>
      </c>
      <c r="CI716" t="s">
        <v>111</v>
      </c>
      <c r="CJ716" t="s">
        <v>118</v>
      </c>
      <c r="CK716" t="s">
        <v>111</v>
      </c>
      <c r="CL716" t="s">
        <v>119</v>
      </c>
      <c r="CM716" t="s">
        <v>104</v>
      </c>
    </row>
    <row r="717" spans="1:91" x14ac:dyDescent="0.25">
      <c r="A717" t="s">
        <v>89</v>
      </c>
      <c r="B717" t="s">
        <v>90</v>
      </c>
      <c r="C717" t="s">
        <v>1671</v>
      </c>
      <c r="D717" t="s">
        <v>1672</v>
      </c>
      <c r="E717" s="4">
        <v>806134880088</v>
      </c>
      <c r="F717" t="s">
        <v>481</v>
      </c>
      <c r="G717" s="4">
        <v>87</v>
      </c>
      <c r="H717" s="4">
        <v>174</v>
      </c>
      <c r="I717" t="s">
        <v>1173</v>
      </c>
      <c r="J717" t="s">
        <v>1667</v>
      </c>
      <c r="K717" t="s">
        <v>96</v>
      </c>
      <c r="L717" t="s">
        <v>97</v>
      </c>
      <c r="M717" t="s">
        <v>98</v>
      </c>
      <c r="N717" t="s">
        <v>99</v>
      </c>
      <c r="O717" t="s">
        <v>100</v>
      </c>
      <c r="P717" t="s">
        <v>1402</v>
      </c>
      <c r="Q717" t="s">
        <v>102</v>
      </c>
      <c r="R717">
        <v>0</v>
      </c>
      <c r="S717">
        <v>6</v>
      </c>
      <c r="T717">
        <v>12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1</v>
      </c>
      <c r="AA717">
        <v>15</v>
      </c>
      <c r="AB717" t="s">
        <v>278</v>
      </c>
      <c r="AD717" t="s">
        <v>278</v>
      </c>
      <c r="AE717" t="s">
        <v>278</v>
      </c>
      <c r="AF717" t="s">
        <v>111</v>
      </c>
      <c r="AG717" t="s">
        <v>105</v>
      </c>
      <c r="AH717">
        <v>20</v>
      </c>
      <c r="AI717">
        <v>12</v>
      </c>
      <c r="AJ717">
        <v>10</v>
      </c>
      <c r="AK717">
        <v>6</v>
      </c>
      <c r="AL717">
        <v>0</v>
      </c>
      <c r="AM717">
        <v>0</v>
      </c>
      <c r="AN717">
        <v>0</v>
      </c>
      <c r="AO717">
        <v>0</v>
      </c>
      <c r="AP717" t="s">
        <v>106</v>
      </c>
      <c r="AQ717" t="s">
        <v>107</v>
      </c>
      <c r="AR717" t="s">
        <v>108</v>
      </c>
      <c r="AS717" t="s">
        <v>109</v>
      </c>
      <c r="AT717" t="s">
        <v>110</v>
      </c>
      <c r="AU717" t="s">
        <v>104</v>
      </c>
      <c r="AX717" t="s">
        <v>104</v>
      </c>
      <c r="AY717">
        <v>0</v>
      </c>
      <c r="AZ717">
        <v>0</v>
      </c>
      <c r="BA717">
        <v>4.75</v>
      </c>
      <c r="BC717">
        <v>0</v>
      </c>
      <c r="BD717">
        <v>0</v>
      </c>
      <c r="BJ717" t="s">
        <v>111</v>
      </c>
      <c r="BK717" t="s">
        <v>113</v>
      </c>
      <c r="BL717" t="str">
        <f>"https://www.hvlgroup.com/Products/Specs/"&amp;"H284501R-AGB"</f>
        <v>https://www.hvlgroup.com/Products/Specs/H284501R-AGB</v>
      </c>
      <c r="BM717" t="s">
        <v>1673</v>
      </c>
      <c r="BN717" t="str">
        <f>"https://www.hvlgroup.com/Product/"&amp;"H284501R-AGB"</f>
        <v>https://www.hvlgroup.com/Product/H284501R-AGB</v>
      </c>
      <c r="BO717" t="s">
        <v>104</v>
      </c>
      <c r="BP717" t="s">
        <v>104</v>
      </c>
      <c r="BQ717" t="s">
        <v>310</v>
      </c>
      <c r="BR717" t="s">
        <v>116</v>
      </c>
      <c r="BS717" t="s">
        <v>1674</v>
      </c>
      <c r="BT717">
        <v>11.75</v>
      </c>
      <c r="BV717" s="1">
        <v>43466</v>
      </c>
      <c r="BW717">
        <v>0</v>
      </c>
      <c r="BX717">
        <v>0</v>
      </c>
      <c r="BY717" t="s">
        <v>104</v>
      </c>
      <c r="BZ717">
        <v>0</v>
      </c>
      <c r="CA717">
        <v>0</v>
      </c>
      <c r="CB717">
        <v>0</v>
      </c>
      <c r="CC717">
        <v>0</v>
      </c>
      <c r="CD717">
        <v>1</v>
      </c>
      <c r="CE717">
        <v>143</v>
      </c>
      <c r="CF717" t="s">
        <v>90</v>
      </c>
      <c r="CI717" t="s">
        <v>111</v>
      </c>
      <c r="CJ717" t="s">
        <v>118</v>
      </c>
      <c r="CK717" t="s">
        <v>111</v>
      </c>
      <c r="CL717" t="s">
        <v>119</v>
      </c>
      <c r="CM717" t="s">
        <v>104</v>
      </c>
    </row>
    <row r="718" spans="1:91" x14ac:dyDescent="0.25">
      <c r="A718" t="s">
        <v>89</v>
      </c>
      <c r="B718" t="s">
        <v>90</v>
      </c>
      <c r="C718" t="s">
        <v>1675</v>
      </c>
      <c r="D718" t="s">
        <v>1672</v>
      </c>
      <c r="E718" s="4">
        <v>806134879914</v>
      </c>
      <c r="F718" t="s">
        <v>481</v>
      </c>
      <c r="G718" s="4">
        <v>87</v>
      </c>
      <c r="H718" s="4">
        <v>174</v>
      </c>
      <c r="I718" t="s">
        <v>1173</v>
      </c>
      <c r="J718" t="s">
        <v>1667</v>
      </c>
      <c r="K718" t="s">
        <v>96</v>
      </c>
      <c r="L718" t="s">
        <v>97</v>
      </c>
      <c r="M718" t="s">
        <v>98</v>
      </c>
      <c r="N718" t="s">
        <v>124</v>
      </c>
      <c r="O718" t="s">
        <v>100</v>
      </c>
      <c r="P718" t="s">
        <v>1402</v>
      </c>
      <c r="Q718" t="s">
        <v>102</v>
      </c>
      <c r="R718">
        <v>0</v>
      </c>
      <c r="S718">
        <v>6</v>
      </c>
      <c r="T718">
        <v>12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1</v>
      </c>
      <c r="AA718">
        <v>15</v>
      </c>
      <c r="AB718" t="s">
        <v>278</v>
      </c>
      <c r="AD718" t="s">
        <v>278</v>
      </c>
      <c r="AE718" t="s">
        <v>278</v>
      </c>
      <c r="AF718" t="s">
        <v>111</v>
      </c>
      <c r="AG718" t="s">
        <v>105</v>
      </c>
      <c r="AH718">
        <v>20</v>
      </c>
      <c r="AI718">
        <v>12</v>
      </c>
      <c r="AJ718">
        <v>10</v>
      </c>
      <c r="AK718">
        <v>6</v>
      </c>
      <c r="AL718">
        <v>0</v>
      </c>
      <c r="AM718">
        <v>0</v>
      </c>
      <c r="AN718">
        <v>0</v>
      </c>
      <c r="AO718">
        <v>0</v>
      </c>
      <c r="AP718" t="s">
        <v>106</v>
      </c>
      <c r="AQ718" t="s">
        <v>107</v>
      </c>
      <c r="AR718" t="s">
        <v>108</v>
      </c>
      <c r="AS718" t="s">
        <v>109</v>
      </c>
      <c r="AT718" t="s">
        <v>110</v>
      </c>
      <c r="AU718" t="s">
        <v>104</v>
      </c>
      <c r="AX718" t="s">
        <v>104</v>
      </c>
      <c r="AY718">
        <v>0</v>
      </c>
      <c r="AZ718">
        <v>0</v>
      </c>
      <c r="BA718">
        <v>4.75</v>
      </c>
      <c r="BC718">
        <v>0</v>
      </c>
      <c r="BD718">
        <v>0</v>
      </c>
      <c r="BJ718" t="s">
        <v>111</v>
      </c>
      <c r="BK718" t="s">
        <v>125</v>
      </c>
      <c r="BL718" t="str">
        <f>"https://www.hvlgroup.com/Products/Specs/"&amp;"H284501R-PN"</f>
        <v>https://www.hvlgroup.com/Products/Specs/H284501R-PN</v>
      </c>
      <c r="BM718" t="s">
        <v>1673</v>
      </c>
      <c r="BN718" t="str">
        <f>"https://www.hvlgroup.com/Product/"&amp;"H284501R-PN"</f>
        <v>https://www.hvlgroup.com/Product/H284501R-PN</v>
      </c>
      <c r="BO718" t="s">
        <v>104</v>
      </c>
      <c r="BP718" t="s">
        <v>104</v>
      </c>
      <c r="BQ718" t="s">
        <v>310</v>
      </c>
      <c r="BR718" t="s">
        <v>116</v>
      </c>
      <c r="BS718" t="s">
        <v>1674</v>
      </c>
      <c r="BT718">
        <v>11.75</v>
      </c>
      <c r="BV718" s="1">
        <v>43466</v>
      </c>
      <c r="BW718">
        <v>0</v>
      </c>
      <c r="BX718">
        <v>0</v>
      </c>
      <c r="BY718" t="s">
        <v>104</v>
      </c>
      <c r="BZ718">
        <v>0</v>
      </c>
      <c r="CA718">
        <v>0</v>
      </c>
      <c r="CB718">
        <v>0</v>
      </c>
      <c r="CC718">
        <v>0</v>
      </c>
      <c r="CD718">
        <v>1</v>
      </c>
      <c r="CE718">
        <v>143</v>
      </c>
      <c r="CF718" t="s">
        <v>90</v>
      </c>
      <c r="CI718" t="s">
        <v>111</v>
      </c>
      <c r="CJ718" t="s">
        <v>118</v>
      </c>
      <c r="CK718" t="s">
        <v>111</v>
      </c>
      <c r="CL718" t="s">
        <v>119</v>
      </c>
      <c r="CM718" t="s">
        <v>104</v>
      </c>
    </row>
    <row r="719" spans="1:91" x14ac:dyDescent="0.25">
      <c r="A719" t="s">
        <v>89</v>
      </c>
      <c r="B719" t="s">
        <v>90</v>
      </c>
      <c r="C719" t="s">
        <v>1676</v>
      </c>
      <c r="D719" t="s">
        <v>1677</v>
      </c>
      <c r="E719" s="4">
        <v>806134881641</v>
      </c>
      <c r="F719" t="s">
        <v>703</v>
      </c>
      <c r="G719" s="4">
        <v>76</v>
      </c>
      <c r="H719" s="4">
        <v>152</v>
      </c>
      <c r="I719" t="s">
        <v>1173</v>
      </c>
      <c r="J719" t="s">
        <v>1667</v>
      </c>
      <c r="K719" t="s">
        <v>96</v>
      </c>
      <c r="L719" t="s">
        <v>97</v>
      </c>
      <c r="M719" t="s">
        <v>98</v>
      </c>
      <c r="N719" t="s">
        <v>99</v>
      </c>
      <c r="O719" t="s">
        <v>100</v>
      </c>
      <c r="P719" t="s">
        <v>1402</v>
      </c>
      <c r="Q719" t="s">
        <v>102</v>
      </c>
      <c r="R719">
        <v>0</v>
      </c>
      <c r="S719">
        <v>10</v>
      </c>
      <c r="T719">
        <v>7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1</v>
      </c>
      <c r="AA719">
        <v>15</v>
      </c>
      <c r="AB719" t="s">
        <v>182</v>
      </c>
      <c r="AD719" t="s">
        <v>182</v>
      </c>
      <c r="AE719" t="s">
        <v>182</v>
      </c>
      <c r="AF719" t="s">
        <v>111</v>
      </c>
      <c r="AG719" t="s">
        <v>105</v>
      </c>
      <c r="AH719">
        <v>14</v>
      </c>
      <c r="AI719">
        <v>14</v>
      </c>
      <c r="AJ719">
        <v>15</v>
      </c>
      <c r="AK719">
        <v>6</v>
      </c>
      <c r="AL719">
        <v>0</v>
      </c>
      <c r="AM719">
        <v>0</v>
      </c>
      <c r="AN719">
        <v>0</v>
      </c>
      <c r="AO719">
        <v>0</v>
      </c>
      <c r="AP719" t="s">
        <v>106</v>
      </c>
      <c r="AQ719" t="s">
        <v>107</v>
      </c>
      <c r="AR719" t="s">
        <v>108</v>
      </c>
      <c r="AS719" t="s">
        <v>109</v>
      </c>
      <c r="AT719" t="s">
        <v>110</v>
      </c>
      <c r="AU719" t="s">
        <v>104</v>
      </c>
      <c r="AX719" t="s">
        <v>104</v>
      </c>
      <c r="AY719">
        <v>0</v>
      </c>
      <c r="AZ719">
        <v>0</v>
      </c>
      <c r="BA719">
        <v>7.5</v>
      </c>
      <c r="BC719">
        <v>0</v>
      </c>
      <c r="BD719">
        <v>0</v>
      </c>
      <c r="BJ719" t="s">
        <v>111</v>
      </c>
      <c r="BK719" t="s">
        <v>113</v>
      </c>
      <c r="BL719" t="str">
        <f>"https://www.hvlgroup.com/Products/Specs/"&amp;"H284501S-AGB"</f>
        <v>https://www.hvlgroup.com/Products/Specs/H284501S-AGB</v>
      </c>
      <c r="BM719" t="s">
        <v>1668</v>
      </c>
      <c r="BN719" t="str">
        <f>"https://www.hvlgroup.com/Product/"&amp;"H284501S-AGB"</f>
        <v>https://www.hvlgroup.com/Product/H284501S-AGB</v>
      </c>
      <c r="BO719" t="s">
        <v>104</v>
      </c>
      <c r="BP719" t="s">
        <v>104</v>
      </c>
      <c r="BQ719" t="s">
        <v>310</v>
      </c>
      <c r="BR719" t="s">
        <v>116</v>
      </c>
      <c r="BS719" t="s">
        <v>1631</v>
      </c>
      <c r="BT719">
        <v>16.88</v>
      </c>
      <c r="BV719" s="1">
        <v>43466</v>
      </c>
      <c r="BW719">
        <v>0</v>
      </c>
      <c r="BX719">
        <v>0</v>
      </c>
      <c r="BY719" t="s">
        <v>104</v>
      </c>
      <c r="BZ719">
        <v>0</v>
      </c>
      <c r="CA719">
        <v>0</v>
      </c>
      <c r="CB719">
        <v>0</v>
      </c>
      <c r="CC719">
        <v>0</v>
      </c>
      <c r="CD719">
        <v>1</v>
      </c>
      <c r="CE719">
        <v>143</v>
      </c>
      <c r="CF719" t="s">
        <v>90</v>
      </c>
      <c r="CI719" t="s">
        <v>111</v>
      </c>
      <c r="CJ719" t="s">
        <v>118</v>
      </c>
      <c r="CK719" t="s">
        <v>111</v>
      </c>
      <c r="CL719" t="s">
        <v>119</v>
      </c>
      <c r="CM719" t="s">
        <v>104</v>
      </c>
    </row>
    <row r="720" spans="1:91" x14ac:dyDescent="0.25">
      <c r="A720" t="s">
        <v>89</v>
      </c>
      <c r="B720" t="s">
        <v>90</v>
      </c>
      <c r="C720" t="s">
        <v>1678</v>
      </c>
      <c r="D720" t="s">
        <v>1677</v>
      </c>
      <c r="E720" s="4">
        <v>806134879952</v>
      </c>
      <c r="F720" t="s">
        <v>703</v>
      </c>
      <c r="G720" s="4">
        <v>76</v>
      </c>
      <c r="H720" s="4">
        <v>152</v>
      </c>
      <c r="I720" t="s">
        <v>1173</v>
      </c>
      <c r="J720" t="s">
        <v>1667</v>
      </c>
      <c r="K720" t="s">
        <v>96</v>
      </c>
      <c r="L720" t="s">
        <v>97</v>
      </c>
      <c r="M720" t="s">
        <v>98</v>
      </c>
      <c r="N720" t="s">
        <v>124</v>
      </c>
      <c r="O720" t="s">
        <v>100</v>
      </c>
      <c r="P720" t="s">
        <v>1402</v>
      </c>
      <c r="Q720" t="s">
        <v>102</v>
      </c>
      <c r="R720">
        <v>0</v>
      </c>
      <c r="S720">
        <v>10</v>
      </c>
      <c r="T720">
        <v>7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1</v>
      </c>
      <c r="AA720">
        <v>15</v>
      </c>
      <c r="AB720" t="s">
        <v>182</v>
      </c>
      <c r="AD720" t="s">
        <v>182</v>
      </c>
      <c r="AE720" t="s">
        <v>182</v>
      </c>
      <c r="AF720" t="s">
        <v>111</v>
      </c>
      <c r="AG720" t="s">
        <v>105</v>
      </c>
      <c r="AH720">
        <v>14</v>
      </c>
      <c r="AI720">
        <v>14</v>
      </c>
      <c r="AJ720">
        <v>15</v>
      </c>
      <c r="AK720">
        <v>6</v>
      </c>
      <c r="AL720">
        <v>0</v>
      </c>
      <c r="AM720">
        <v>0</v>
      </c>
      <c r="AN720">
        <v>0</v>
      </c>
      <c r="AO720">
        <v>0</v>
      </c>
      <c r="AP720" t="s">
        <v>106</v>
      </c>
      <c r="AQ720" t="s">
        <v>107</v>
      </c>
      <c r="AR720" t="s">
        <v>108</v>
      </c>
      <c r="AS720" t="s">
        <v>109</v>
      </c>
      <c r="AT720" t="s">
        <v>110</v>
      </c>
      <c r="AU720" t="s">
        <v>104</v>
      </c>
      <c r="AX720" t="s">
        <v>104</v>
      </c>
      <c r="AY720">
        <v>0</v>
      </c>
      <c r="AZ720">
        <v>0</v>
      </c>
      <c r="BA720">
        <v>7.5</v>
      </c>
      <c r="BC720">
        <v>0</v>
      </c>
      <c r="BD720">
        <v>0</v>
      </c>
      <c r="BJ720" t="s">
        <v>111</v>
      </c>
      <c r="BK720" t="s">
        <v>125</v>
      </c>
      <c r="BL720" t="str">
        <f>"https://www.hvlgroup.com/Products/Specs/"&amp;"H284501S-PN"</f>
        <v>https://www.hvlgroup.com/Products/Specs/H284501S-PN</v>
      </c>
      <c r="BM720" t="s">
        <v>1668</v>
      </c>
      <c r="BN720" t="str">
        <f>"https://www.hvlgroup.com/Product/"&amp;"H284501S-PN"</f>
        <v>https://www.hvlgroup.com/Product/H284501S-PN</v>
      </c>
      <c r="BO720" t="s">
        <v>104</v>
      </c>
      <c r="BP720" t="s">
        <v>104</v>
      </c>
      <c r="BQ720" t="s">
        <v>310</v>
      </c>
      <c r="BR720" t="s">
        <v>116</v>
      </c>
      <c r="BS720" t="s">
        <v>1631</v>
      </c>
      <c r="BT720">
        <v>16.88</v>
      </c>
      <c r="BV720" s="1">
        <v>43466</v>
      </c>
      <c r="BW720">
        <v>0</v>
      </c>
      <c r="BX720">
        <v>0</v>
      </c>
      <c r="BY720" t="s">
        <v>104</v>
      </c>
      <c r="BZ720">
        <v>0</v>
      </c>
      <c r="CA720">
        <v>0</v>
      </c>
      <c r="CB720">
        <v>0</v>
      </c>
      <c r="CC720">
        <v>0</v>
      </c>
      <c r="CD720">
        <v>1</v>
      </c>
      <c r="CE720">
        <v>143</v>
      </c>
      <c r="CF720" t="s">
        <v>90</v>
      </c>
      <c r="CI720" t="s">
        <v>111</v>
      </c>
      <c r="CJ720" t="s">
        <v>118</v>
      </c>
      <c r="CK720" t="s">
        <v>111</v>
      </c>
      <c r="CL720" t="s">
        <v>119</v>
      </c>
      <c r="CM720" t="s">
        <v>104</v>
      </c>
    </row>
    <row r="721" spans="1:91" x14ac:dyDescent="0.25">
      <c r="A721" t="s">
        <v>89</v>
      </c>
      <c r="B721" t="s">
        <v>90</v>
      </c>
      <c r="C721" t="s">
        <v>1679</v>
      </c>
      <c r="D721" t="s">
        <v>1680</v>
      </c>
      <c r="E721" s="4">
        <v>806134881658</v>
      </c>
      <c r="F721" t="s">
        <v>481</v>
      </c>
      <c r="G721" s="4">
        <v>127</v>
      </c>
      <c r="H721" s="4">
        <v>254</v>
      </c>
      <c r="I721" t="s">
        <v>1173</v>
      </c>
      <c r="J721" t="s">
        <v>1667</v>
      </c>
      <c r="K721" t="s">
        <v>96</v>
      </c>
      <c r="L721" t="s">
        <v>97</v>
      </c>
      <c r="M721" t="s">
        <v>98</v>
      </c>
      <c r="N721" t="s">
        <v>99</v>
      </c>
      <c r="O721" t="s">
        <v>100</v>
      </c>
      <c r="P721" t="s">
        <v>1402</v>
      </c>
      <c r="Q721" t="s">
        <v>102</v>
      </c>
      <c r="R721">
        <v>0</v>
      </c>
      <c r="S721">
        <v>10</v>
      </c>
      <c r="T721">
        <v>10.75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1</v>
      </c>
      <c r="AA721">
        <v>15</v>
      </c>
      <c r="AB721" t="s">
        <v>163</v>
      </c>
      <c r="AD721" t="s">
        <v>163</v>
      </c>
      <c r="AE721" t="s">
        <v>163</v>
      </c>
      <c r="AF721" t="s">
        <v>111</v>
      </c>
      <c r="AG721" t="s">
        <v>105</v>
      </c>
      <c r="AH721">
        <v>21</v>
      </c>
      <c r="AI721">
        <v>16</v>
      </c>
      <c r="AJ721">
        <v>14</v>
      </c>
      <c r="AK721">
        <v>13</v>
      </c>
      <c r="AL721">
        <v>0</v>
      </c>
      <c r="AM721">
        <v>0</v>
      </c>
      <c r="AN721">
        <v>0</v>
      </c>
      <c r="AO721">
        <v>0</v>
      </c>
      <c r="AP721" t="s">
        <v>106</v>
      </c>
      <c r="AQ721" t="s">
        <v>107</v>
      </c>
      <c r="AR721" t="s">
        <v>108</v>
      </c>
      <c r="AS721" t="s">
        <v>109</v>
      </c>
      <c r="AT721" t="s">
        <v>110</v>
      </c>
      <c r="AU721" t="s">
        <v>104</v>
      </c>
      <c r="AX721" t="s">
        <v>104</v>
      </c>
      <c r="AY721">
        <v>0</v>
      </c>
      <c r="AZ721">
        <v>0</v>
      </c>
      <c r="BA721">
        <v>7</v>
      </c>
      <c r="BC721">
        <v>0</v>
      </c>
      <c r="BD721">
        <v>0</v>
      </c>
      <c r="BJ721" t="s">
        <v>111</v>
      </c>
      <c r="BK721" t="s">
        <v>113</v>
      </c>
      <c r="BL721" t="str">
        <f>"https://www.hvlgroup.com/Products/Specs/"&amp;"H284501SQL-AGB"</f>
        <v>https://www.hvlgroup.com/Products/Specs/H284501SQL-AGB</v>
      </c>
      <c r="BM721" t="s">
        <v>1681</v>
      </c>
      <c r="BN721" t="str">
        <f>"https://www.hvlgroup.com/Product/"&amp;"H284501SQL-AGB"</f>
        <v>https://www.hvlgroup.com/Product/H284501SQL-AGB</v>
      </c>
      <c r="BO721" t="s">
        <v>104</v>
      </c>
      <c r="BP721" t="s">
        <v>104</v>
      </c>
      <c r="BQ721" t="s">
        <v>310</v>
      </c>
      <c r="BR721" t="s">
        <v>116</v>
      </c>
      <c r="BS721" t="s">
        <v>1631</v>
      </c>
      <c r="BT721">
        <v>10.68</v>
      </c>
      <c r="BV721" s="1">
        <v>43466</v>
      </c>
      <c r="BW721">
        <v>0</v>
      </c>
      <c r="BX721">
        <v>0</v>
      </c>
      <c r="BY721" t="s">
        <v>104</v>
      </c>
      <c r="BZ721">
        <v>0</v>
      </c>
      <c r="CA721">
        <v>0</v>
      </c>
      <c r="CB721">
        <v>0</v>
      </c>
      <c r="CC721">
        <v>0</v>
      </c>
      <c r="CD721">
        <v>1</v>
      </c>
      <c r="CE721">
        <v>143</v>
      </c>
      <c r="CF721" t="s">
        <v>90</v>
      </c>
      <c r="CI721" t="s">
        <v>111</v>
      </c>
      <c r="CJ721" t="s">
        <v>118</v>
      </c>
      <c r="CK721" t="s">
        <v>111</v>
      </c>
      <c r="CL721" t="s">
        <v>119</v>
      </c>
      <c r="CM721" t="s">
        <v>104</v>
      </c>
    </row>
    <row r="722" spans="1:91" x14ac:dyDescent="0.25">
      <c r="A722" t="s">
        <v>89</v>
      </c>
      <c r="B722" t="s">
        <v>90</v>
      </c>
      <c r="C722" t="s">
        <v>1682</v>
      </c>
      <c r="D722" t="s">
        <v>1680</v>
      </c>
      <c r="E722" s="4">
        <v>806134881665</v>
      </c>
      <c r="F722" t="s">
        <v>481</v>
      </c>
      <c r="G722" s="4">
        <v>127</v>
      </c>
      <c r="H722" s="4">
        <v>254</v>
      </c>
      <c r="I722" t="s">
        <v>1173</v>
      </c>
      <c r="J722" t="s">
        <v>1667</v>
      </c>
      <c r="K722" t="s">
        <v>96</v>
      </c>
      <c r="L722" t="s">
        <v>97</v>
      </c>
      <c r="M722" t="s">
        <v>98</v>
      </c>
      <c r="N722" t="s">
        <v>124</v>
      </c>
      <c r="O722" t="s">
        <v>100</v>
      </c>
      <c r="P722" t="s">
        <v>1402</v>
      </c>
      <c r="Q722" t="s">
        <v>102</v>
      </c>
      <c r="R722">
        <v>0</v>
      </c>
      <c r="S722">
        <v>10</v>
      </c>
      <c r="T722">
        <v>10.75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1</v>
      </c>
      <c r="AA722">
        <v>15</v>
      </c>
      <c r="AB722" t="s">
        <v>163</v>
      </c>
      <c r="AD722" t="s">
        <v>163</v>
      </c>
      <c r="AE722" t="s">
        <v>163</v>
      </c>
      <c r="AF722" t="s">
        <v>111</v>
      </c>
      <c r="AG722" t="s">
        <v>105</v>
      </c>
      <c r="AH722">
        <v>22</v>
      </c>
      <c r="AI722">
        <v>17</v>
      </c>
      <c r="AJ722">
        <v>14</v>
      </c>
      <c r="AK722">
        <v>13</v>
      </c>
      <c r="AL722">
        <v>0</v>
      </c>
      <c r="AM722">
        <v>0</v>
      </c>
      <c r="AN722">
        <v>0</v>
      </c>
      <c r="AO722">
        <v>0</v>
      </c>
      <c r="AP722" t="s">
        <v>106</v>
      </c>
      <c r="AQ722" t="s">
        <v>107</v>
      </c>
      <c r="AR722" t="s">
        <v>108</v>
      </c>
      <c r="AS722" t="s">
        <v>109</v>
      </c>
      <c r="AT722" t="s">
        <v>110</v>
      </c>
      <c r="AU722" t="s">
        <v>104</v>
      </c>
      <c r="AX722" t="s">
        <v>104</v>
      </c>
      <c r="AY722">
        <v>0</v>
      </c>
      <c r="AZ722">
        <v>0</v>
      </c>
      <c r="BA722">
        <v>7</v>
      </c>
      <c r="BC722">
        <v>0</v>
      </c>
      <c r="BD722">
        <v>0</v>
      </c>
      <c r="BJ722" t="s">
        <v>111</v>
      </c>
      <c r="BK722" t="s">
        <v>125</v>
      </c>
      <c r="BL722" t="str">
        <f>"https://www.hvlgroup.com/Products/Specs/"&amp;"H284501SQL-PN"</f>
        <v>https://www.hvlgroup.com/Products/Specs/H284501SQL-PN</v>
      </c>
      <c r="BM722" t="s">
        <v>1681</v>
      </c>
      <c r="BN722" t="str">
        <f>"https://www.hvlgroup.com/Product/"&amp;"H284501SQL-PN"</f>
        <v>https://www.hvlgroup.com/Product/H284501SQL-PN</v>
      </c>
      <c r="BO722" t="s">
        <v>104</v>
      </c>
      <c r="BP722" t="s">
        <v>104</v>
      </c>
      <c r="BQ722" t="s">
        <v>310</v>
      </c>
      <c r="BR722" t="s">
        <v>116</v>
      </c>
      <c r="BS722" t="s">
        <v>1631</v>
      </c>
      <c r="BT722">
        <v>10.68</v>
      </c>
      <c r="BV722" s="1">
        <v>43466</v>
      </c>
      <c r="BW722">
        <v>0</v>
      </c>
      <c r="BX722">
        <v>0</v>
      </c>
      <c r="BY722" t="s">
        <v>104</v>
      </c>
      <c r="BZ722">
        <v>0</v>
      </c>
      <c r="CA722">
        <v>0</v>
      </c>
      <c r="CB722">
        <v>0</v>
      </c>
      <c r="CC722">
        <v>0</v>
      </c>
      <c r="CD722">
        <v>1</v>
      </c>
      <c r="CE722">
        <v>143</v>
      </c>
      <c r="CF722" t="s">
        <v>90</v>
      </c>
      <c r="CI722" t="s">
        <v>111</v>
      </c>
      <c r="CJ722" t="s">
        <v>118</v>
      </c>
      <c r="CK722" t="s">
        <v>111</v>
      </c>
      <c r="CL722" t="s">
        <v>119</v>
      </c>
      <c r="CM722" t="s">
        <v>104</v>
      </c>
    </row>
    <row r="723" spans="1:91" x14ac:dyDescent="0.25">
      <c r="A723" t="s">
        <v>89</v>
      </c>
      <c r="B723" t="s">
        <v>90</v>
      </c>
      <c r="C723" t="s">
        <v>1683</v>
      </c>
      <c r="D723" t="s">
        <v>1684</v>
      </c>
      <c r="E723" s="4">
        <v>806134881672</v>
      </c>
      <c r="F723" t="s">
        <v>481</v>
      </c>
      <c r="G723" s="4">
        <v>83</v>
      </c>
      <c r="H723" s="4">
        <v>166</v>
      </c>
      <c r="I723" t="s">
        <v>1173</v>
      </c>
      <c r="J723" t="s">
        <v>1667</v>
      </c>
      <c r="K723" t="s">
        <v>96</v>
      </c>
      <c r="L723" t="s">
        <v>97</v>
      </c>
      <c r="M723" t="s">
        <v>98</v>
      </c>
      <c r="N723" t="s">
        <v>99</v>
      </c>
      <c r="O723" t="s">
        <v>100</v>
      </c>
      <c r="P723" t="s">
        <v>1402</v>
      </c>
      <c r="Q723" t="s">
        <v>102</v>
      </c>
      <c r="R723">
        <v>0</v>
      </c>
      <c r="S723">
        <v>7.25</v>
      </c>
      <c r="T723">
        <v>8.25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1</v>
      </c>
      <c r="AA723">
        <v>15</v>
      </c>
      <c r="AB723" t="s">
        <v>182</v>
      </c>
      <c r="AD723" t="s">
        <v>182</v>
      </c>
      <c r="AE723" t="s">
        <v>182</v>
      </c>
      <c r="AF723" t="s">
        <v>111</v>
      </c>
      <c r="AG723" t="s">
        <v>105</v>
      </c>
      <c r="AH723">
        <v>18</v>
      </c>
      <c r="AI723">
        <v>15</v>
      </c>
      <c r="AJ723">
        <v>12</v>
      </c>
      <c r="AK723">
        <v>8</v>
      </c>
      <c r="AL723">
        <v>0</v>
      </c>
      <c r="AM723">
        <v>0</v>
      </c>
      <c r="AN723">
        <v>0</v>
      </c>
      <c r="AO723">
        <v>0</v>
      </c>
      <c r="AP723" t="s">
        <v>106</v>
      </c>
      <c r="AQ723" t="s">
        <v>107</v>
      </c>
      <c r="AR723" t="s">
        <v>108</v>
      </c>
      <c r="AS723" t="s">
        <v>109</v>
      </c>
      <c r="AT723" t="s">
        <v>110</v>
      </c>
      <c r="AU723" t="s">
        <v>104</v>
      </c>
      <c r="AX723" t="s">
        <v>104</v>
      </c>
      <c r="AY723">
        <v>0</v>
      </c>
      <c r="AZ723">
        <v>0</v>
      </c>
      <c r="BA723">
        <v>5.5</v>
      </c>
      <c r="BC723">
        <v>0</v>
      </c>
      <c r="BD723">
        <v>0</v>
      </c>
      <c r="BJ723" t="s">
        <v>111</v>
      </c>
      <c r="BK723" t="s">
        <v>113</v>
      </c>
      <c r="BL723" t="str">
        <f>"https://www.hvlgroup.com/Products/Specs/"&amp;"H284501SQS-AGB"</f>
        <v>https://www.hvlgroup.com/Products/Specs/H284501SQS-AGB</v>
      </c>
      <c r="BM723" t="s">
        <v>1681</v>
      </c>
      <c r="BN723" t="str">
        <f>"https://www.hvlgroup.com/Product/"&amp;"H284501SQS-AGB"</f>
        <v>https://www.hvlgroup.com/Product/H284501SQS-AGB</v>
      </c>
      <c r="BO723" t="s">
        <v>104</v>
      </c>
      <c r="BP723" t="s">
        <v>104</v>
      </c>
      <c r="BQ723" t="s">
        <v>310</v>
      </c>
      <c r="BR723" t="s">
        <v>116</v>
      </c>
      <c r="BS723" t="s">
        <v>1685</v>
      </c>
      <c r="BT723">
        <v>8</v>
      </c>
      <c r="BV723" s="1">
        <v>43466</v>
      </c>
      <c r="BW723">
        <v>0</v>
      </c>
      <c r="BX723">
        <v>0</v>
      </c>
      <c r="BY723" t="s">
        <v>104</v>
      </c>
      <c r="BZ723">
        <v>0</v>
      </c>
      <c r="CA723">
        <v>0</v>
      </c>
      <c r="CB723">
        <v>0</v>
      </c>
      <c r="CC723">
        <v>0</v>
      </c>
      <c r="CD723">
        <v>1</v>
      </c>
      <c r="CE723">
        <v>143</v>
      </c>
      <c r="CF723" t="s">
        <v>90</v>
      </c>
      <c r="CI723" t="s">
        <v>111</v>
      </c>
      <c r="CJ723" t="s">
        <v>118</v>
      </c>
      <c r="CK723" t="s">
        <v>111</v>
      </c>
      <c r="CL723" t="s">
        <v>119</v>
      </c>
      <c r="CM723" t="s">
        <v>104</v>
      </c>
    </row>
    <row r="724" spans="1:91" x14ac:dyDescent="0.25">
      <c r="A724" t="s">
        <v>89</v>
      </c>
      <c r="B724" t="s">
        <v>90</v>
      </c>
      <c r="C724" t="s">
        <v>1686</v>
      </c>
      <c r="D724" t="s">
        <v>1684</v>
      </c>
      <c r="E724" s="4">
        <v>806134880132</v>
      </c>
      <c r="F724" t="s">
        <v>481</v>
      </c>
      <c r="G724" s="4">
        <v>83</v>
      </c>
      <c r="H724" s="4">
        <v>166</v>
      </c>
      <c r="I724" t="s">
        <v>1173</v>
      </c>
      <c r="J724" t="s">
        <v>1667</v>
      </c>
      <c r="K724" t="s">
        <v>96</v>
      </c>
      <c r="L724" t="s">
        <v>97</v>
      </c>
      <c r="M724" t="s">
        <v>98</v>
      </c>
      <c r="N724" t="s">
        <v>124</v>
      </c>
      <c r="O724" t="s">
        <v>100</v>
      </c>
      <c r="P724" t="s">
        <v>1402</v>
      </c>
      <c r="Q724" t="s">
        <v>102</v>
      </c>
      <c r="R724">
        <v>0</v>
      </c>
      <c r="S724">
        <v>7.25</v>
      </c>
      <c r="T724">
        <v>8.25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1</v>
      </c>
      <c r="AA724">
        <v>15</v>
      </c>
      <c r="AB724" t="s">
        <v>182</v>
      </c>
      <c r="AD724" t="s">
        <v>182</v>
      </c>
      <c r="AE724" t="s">
        <v>182</v>
      </c>
      <c r="AF724" t="s">
        <v>111</v>
      </c>
      <c r="AG724" t="s">
        <v>105</v>
      </c>
      <c r="AH724">
        <v>18</v>
      </c>
      <c r="AI724">
        <v>15</v>
      </c>
      <c r="AJ724">
        <v>12</v>
      </c>
      <c r="AK724">
        <v>8</v>
      </c>
      <c r="AL724">
        <v>0</v>
      </c>
      <c r="AM724">
        <v>0</v>
      </c>
      <c r="AN724">
        <v>0</v>
      </c>
      <c r="AO724">
        <v>0</v>
      </c>
      <c r="AP724" t="s">
        <v>106</v>
      </c>
      <c r="AQ724" t="s">
        <v>107</v>
      </c>
      <c r="AR724" t="s">
        <v>108</v>
      </c>
      <c r="AS724" t="s">
        <v>109</v>
      </c>
      <c r="AT724" t="s">
        <v>110</v>
      </c>
      <c r="AU724" t="s">
        <v>104</v>
      </c>
      <c r="AX724" t="s">
        <v>104</v>
      </c>
      <c r="AY724">
        <v>0</v>
      </c>
      <c r="AZ724">
        <v>0</v>
      </c>
      <c r="BA724">
        <v>5.5</v>
      </c>
      <c r="BC724">
        <v>0</v>
      </c>
      <c r="BD724">
        <v>0</v>
      </c>
      <c r="BJ724" t="s">
        <v>111</v>
      </c>
      <c r="BK724" t="s">
        <v>125</v>
      </c>
      <c r="BL724" t="str">
        <f>"https://www.hvlgroup.com/Products/Specs/"&amp;"H284501SQS-PN"</f>
        <v>https://www.hvlgroup.com/Products/Specs/H284501SQS-PN</v>
      </c>
      <c r="BM724" t="s">
        <v>1681</v>
      </c>
      <c r="BN724" t="str">
        <f>"https://www.hvlgroup.com/Product/"&amp;"H284501SQS-PN"</f>
        <v>https://www.hvlgroup.com/Product/H284501SQS-PN</v>
      </c>
      <c r="BO724" t="s">
        <v>104</v>
      </c>
      <c r="BP724" t="s">
        <v>104</v>
      </c>
      <c r="BQ724" t="s">
        <v>310</v>
      </c>
      <c r="BR724" t="s">
        <v>116</v>
      </c>
      <c r="BS724" t="s">
        <v>1685</v>
      </c>
      <c r="BT724">
        <v>8</v>
      </c>
      <c r="BV724" s="1">
        <v>43466</v>
      </c>
      <c r="BW724">
        <v>0</v>
      </c>
      <c r="BX724">
        <v>0</v>
      </c>
      <c r="BY724" t="s">
        <v>104</v>
      </c>
      <c r="BZ724">
        <v>0</v>
      </c>
      <c r="CA724">
        <v>0</v>
      </c>
      <c r="CB724">
        <v>0</v>
      </c>
      <c r="CC724">
        <v>0</v>
      </c>
      <c r="CD724">
        <v>1</v>
      </c>
      <c r="CE724">
        <v>143</v>
      </c>
      <c r="CF724" t="s">
        <v>90</v>
      </c>
      <c r="CI724" t="s">
        <v>111</v>
      </c>
      <c r="CJ724" t="s">
        <v>118</v>
      </c>
      <c r="CK724" t="s">
        <v>111</v>
      </c>
      <c r="CL724" t="s">
        <v>119</v>
      </c>
      <c r="CM724" t="s">
        <v>104</v>
      </c>
    </row>
    <row r="725" spans="1:91" x14ac:dyDescent="0.25">
      <c r="A725" t="s">
        <v>89</v>
      </c>
      <c r="B725" t="s">
        <v>90</v>
      </c>
      <c r="C725" t="s">
        <v>1687</v>
      </c>
      <c r="D725" t="s">
        <v>1688</v>
      </c>
      <c r="E725" s="4">
        <v>806134880965</v>
      </c>
      <c r="F725" t="s">
        <v>93</v>
      </c>
      <c r="G725" s="4">
        <v>77</v>
      </c>
      <c r="H725" s="4">
        <v>154</v>
      </c>
      <c r="I725" t="s">
        <v>548</v>
      </c>
      <c r="J725" t="s">
        <v>1689</v>
      </c>
      <c r="K725" t="s">
        <v>96</v>
      </c>
      <c r="L725" t="s">
        <v>97</v>
      </c>
      <c r="M725" t="s">
        <v>98</v>
      </c>
      <c r="N725" t="s">
        <v>99</v>
      </c>
      <c r="R725">
        <v>0</v>
      </c>
      <c r="S725">
        <v>6.25</v>
      </c>
      <c r="T725">
        <v>12</v>
      </c>
      <c r="U725">
        <v>0</v>
      </c>
      <c r="V725">
        <v>0</v>
      </c>
      <c r="W725">
        <v>0</v>
      </c>
      <c r="X725">
        <v>14</v>
      </c>
      <c r="Y725">
        <v>0</v>
      </c>
      <c r="Z725">
        <v>1</v>
      </c>
      <c r="AA725">
        <v>40</v>
      </c>
      <c r="AB725" t="s">
        <v>1690</v>
      </c>
      <c r="AD725" t="s">
        <v>1690</v>
      </c>
      <c r="AE725" t="s">
        <v>1690</v>
      </c>
      <c r="AF725" t="s">
        <v>104</v>
      </c>
      <c r="AG725" t="s">
        <v>105</v>
      </c>
      <c r="AH725">
        <v>17</v>
      </c>
      <c r="AI725">
        <v>16</v>
      </c>
      <c r="AJ725">
        <v>9</v>
      </c>
      <c r="AK725">
        <v>4</v>
      </c>
      <c r="AL725">
        <v>0</v>
      </c>
      <c r="AM725">
        <v>0</v>
      </c>
      <c r="AN725">
        <v>0</v>
      </c>
      <c r="AO725">
        <v>0</v>
      </c>
      <c r="AP725" t="s">
        <v>106</v>
      </c>
      <c r="AQ725" t="s">
        <v>107</v>
      </c>
      <c r="AR725" t="s">
        <v>108</v>
      </c>
      <c r="AS725" t="s">
        <v>109</v>
      </c>
      <c r="AT725" t="s">
        <v>110</v>
      </c>
      <c r="AU725" t="s">
        <v>104</v>
      </c>
      <c r="AX725" t="s">
        <v>104</v>
      </c>
      <c r="AY725">
        <v>0</v>
      </c>
      <c r="AZ725">
        <v>0</v>
      </c>
      <c r="BA725">
        <v>4.75</v>
      </c>
      <c r="BC725">
        <v>0</v>
      </c>
      <c r="BD725">
        <v>0</v>
      </c>
      <c r="BJ725" t="s">
        <v>111</v>
      </c>
      <c r="BK725" t="s">
        <v>113</v>
      </c>
      <c r="BL725" t="str">
        <f>"https://www.hvlgroup.com/Products/Specs/"&amp;"H285101-AGB"</f>
        <v>https://www.hvlgroup.com/Products/Specs/H285101-AGB</v>
      </c>
      <c r="BM725" t="s">
        <v>1691</v>
      </c>
      <c r="BN725" t="str">
        <f>"https://www.hvlgroup.com/Product/"&amp;"H285101-AGB"</f>
        <v>https://www.hvlgroup.com/Product/H285101-AGB</v>
      </c>
      <c r="BO725" t="s">
        <v>104</v>
      </c>
      <c r="BP725" t="s">
        <v>104</v>
      </c>
      <c r="BQ725" t="s">
        <v>310</v>
      </c>
      <c r="BR725" t="s">
        <v>116</v>
      </c>
      <c r="BS725" t="s">
        <v>116</v>
      </c>
      <c r="BT725">
        <v>0</v>
      </c>
      <c r="BV725" s="1">
        <v>43466</v>
      </c>
      <c r="BW725">
        <v>0</v>
      </c>
      <c r="BX725">
        <v>0</v>
      </c>
      <c r="BY725" t="s">
        <v>104</v>
      </c>
      <c r="BZ725">
        <v>0</v>
      </c>
      <c r="CA725">
        <v>0</v>
      </c>
      <c r="CB725">
        <v>0</v>
      </c>
      <c r="CC725">
        <v>0</v>
      </c>
      <c r="CD725">
        <v>1</v>
      </c>
      <c r="CE725">
        <v>119</v>
      </c>
      <c r="CF725" t="s">
        <v>90</v>
      </c>
      <c r="CI725" t="s">
        <v>111</v>
      </c>
      <c r="CJ725" t="s">
        <v>118</v>
      </c>
      <c r="CK725" t="s">
        <v>111</v>
      </c>
      <c r="CL725" t="s">
        <v>119</v>
      </c>
      <c r="CM725" t="s">
        <v>104</v>
      </c>
    </row>
    <row r="726" spans="1:91" x14ac:dyDescent="0.25">
      <c r="A726" t="s">
        <v>89</v>
      </c>
      <c r="B726" t="s">
        <v>90</v>
      </c>
      <c r="C726" t="s">
        <v>1692</v>
      </c>
      <c r="D726" t="s">
        <v>1688</v>
      </c>
      <c r="E726" s="4">
        <v>806134880910</v>
      </c>
      <c r="F726" t="s">
        <v>93</v>
      </c>
      <c r="G726" s="4">
        <v>77</v>
      </c>
      <c r="H726" s="4">
        <v>154</v>
      </c>
      <c r="I726" t="s">
        <v>548</v>
      </c>
      <c r="J726" t="s">
        <v>1689</v>
      </c>
      <c r="K726" t="s">
        <v>96</v>
      </c>
      <c r="L726" t="s">
        <v>97</v>
      </c>
      <c r="M726" t="s">
        <v>98</v>
      </c>
      <c r="N726" t="s">
        <v>121</v>
      </c>
      <c r="R726">
        <v>0</v>
      </c>
      <c r="S726">
        <v>6.25</v>
      </c>
      <c r="T726">
        <v>12</v>
      </c>
      <c r="U726">
        <v>0</v>
      </c>
      <c r="V726">
        <v>0</v>
      </c>
      <c r="W726">
        <v>0</v>
      </c>
      <c r="X726">
        <v>14</v>
      </c>
      <c r="Y726">
        <v>0</v>
      </c>
      <c r="Z726">
        <v>1</v>
      </c>
      <c r="AA726">
        <v>40</v>
      </c>
      <c r="AB726" t="s">
        <v>1690</v>
      </c>
      <c r="AD726" t="s">
        <v>1690</v>
      </c>
      <c r="AE726" t="s">
        <v>1690</v>
      </c>
      <c r="AF726" t="s">
        <v>104</v>
      </c>
      <c r="AG726" t="s">
        <v>105</v>
      </c>
      <c r="AH726">
        <v>17</v>
      </c>
      <c r="AI726">
        <v>16</v>
      </c>
      <c r="AJ726">
        <v>9</v>
      </c>
      <c r="AK726">
        <v>4</v>
      </c>
      <c r="AL726">
        <v>0</v>
      </c>
      <c r="AM726">
        <v>0</v>
      </c>
      <c r="AN726">
        <v>0</v>
      </c>
      <c r="AO726">
        <v>0</v>
      </c>
      <c r="AP726" t="s">
        <v>106</v>
      </c>
      <c r="AQ726" t="s">
        <v>107</v>
      </c>
      <c r="AR726" t="s">
        <v>108</v>
      </c>
      <c r="AS726" t="s">
        <v>109</v>
      </c>
      <c r="AT726" t="s">
        <v>110</v>
      </c>
      <c r="AU726" t="s">
        <v>104</v>
      </c>
      <c r="AX726" t="s">
        <v>104</v>
      </c>
      <c r="AY726">
        <v>0</v>
      </c>
      <c r="AZ726">
        <v>0</v>
      </c>
      <c r="BA726">
        <v>4.75</v>
      </c>
      <c r="BC726">
        <v>0</v>
      </c>
      <c r="BD726">
        <v>0</v>
      </c>
      <c r="BJ726" t="s">
        <v>111</v>
      </c>
      <c r="BK726" t="s">
        <v>122</v>
      </c>
      <c r="BL726" t="str">
        <f>"https://www.hvlgroup.com/Products/Specs/"&amp;"H285101-OB"</f>
        <v>https://www.hvlgroup.com/Products/Specs/H285101-OB</v>
      </c>
      <c r="BM726" t="s">
        <v>1691</v>
      </c>
      <c r="BN726" t="str">
        <f>"https://www.hvlgroup.com/Product/"&amp;"H285101-OB"</f>
        <v>https://www.hvlgroup.com/Product/H285101-OB</v>
      </c>
      <c r="BO726" t="s">
        <v>104</v>
      </c>
      <c r="BP726" t="s">
        <v>104</v>
      </c>
      <c r="BQ726" t="s">
        <v>310</v>
      </c>
      <c r="BR726" t="s">
        <v>116</v>
      </c>
      <c r="BS726" t="s">
        <v>116</v>
      </c>
      <c r="BT726">
        <v>0</v>
      </c>
      <c r="BV726" s="1">
        <v>43466</v>
      </c>
      <c r="BW726">
        <v>0</v>
      </c>
      <c r="BX726">
        <v>0</v>
      </c>
      <c r="BY726" t="s">
        <v>104</v>
      </c>
      <c r="BZ726">
        <v>0</v>
      </c>
      <c r="CA726">
        <v>0</v>
      </c>
      <c r="CB726">
        <v>0</v>
      </c>
      <c r="CC726">
        <v>0</v>
      </c>
      <c r="CD726">
        <v>1</v>
      </c>
      <c r="CE726">
        <v>119</v>
      </c>
      <c r="CF726" t="s">
        <v>90</v>
      </c>
      <c r="CI726" t="s">
        <v>111</v>
      </c>
      <c r="CJ726" t="s">
        <v>118</v>
      </c>
      <c r="CK726" t="s">
        <v>111</v>
      </c>
      <c r="CL726" t="s">
        <v>119</v>
      </c>
      <c r="CM726" t="s">
        <v>104</v>
      </c>
    </row>
    <row r="727" spans="1:91" x14ac:dyDescent="0.25">
      <c r="A727" t="s">
        <v>89</v>
      </c>
      <c r="B727" t="s">
        <v>90</v>
      </c>
      <c r="C727" t="s">
        <v>1693</v>
      </c>
      <c r="D727" t="s">
        <v>1688</v>
      </c>
      <c r="E727" s="4">
        <v>806134881689</v>
      </c>
      <c r="F727" t="s">
        <v>93</v>
      </c>
      <c r="G727" s="4">
        <v>77</v>
      </c>
      <c r="H727" s="4">
        <v>154</v>
      </c>
      <c r="I727" t="s">
        <v>548</v>
      </c>
      <c r="J727" t="s">
        <v>1689</v>
      </c>
      <c r="K727" t="s">
        <v>96</v>
      </c>
      <c r="L727" t="s">
        <v>97</v>
      </c>
      <c r="M727" t="s">
        <v>98</v>
      </c>
      <c r="N727" t="s">
        <v>124</v>
      </c>
      <c r="R727">
        <v>0</v>
      </c>
      <c r="S727">
        <v>6.25</v>
      </c>
      <c r="T727">
        <v>12</v>
      </c>
      <c r="U727">
        <v>0</v>
      </c>
      <c r="V727">
        <v>0</v>
      </c>
      <c r="W727">
        <v>0</v>
      </c>
      <c r="X727">
        <v>14</v>
      </c>
      <c r="Y727">
        <v>0</v>
      </c>
      <c r="Z727">
        <v>1</v>
      </c>
      <c r="AA727">
        <v>40</v>
      </c>
      <c r="AB727" t="s">
        <v>1690</v>
      </c>
      <c r="AD727" t="s">
        <v>1690</v>
      </c>
      <c r="AE727" t="s">
        <v>1690</v>
      </c>
      <c r="AF727" t="s">
        <v>104</v>
      </c>
      <c r="AG727" t="s">
        <v>105</v>
      </c>
      <c r="AH727">
        <v>17</v>
      </c>
      <c r="AI727">
        <v>16</v>
      </c>
      <c r="AJ727">
        <v>9</v>
      </c>
      <c r="AK727">
        <v>4</v>
      </c>
      <c r="AL727">
        <v>0</v>
      </c>
      <c r="AM727">
        <v>0</v>
      </c>
      <c r="AN727">
        <v>0</v>
      </c>
      <c r="AO727">
        <v>0</v>
      </c>
      <c r="AP727" t="s">
        <v>106</v>
      </c>
      <c r="AQ727" t="s">
        <v>107</v>
      </c>
      <c r="AR727" t="s">
        <v>108</v>
      </c>
      <c r="AS727" t="s">
        <v>109</v>
      </c>
      <c r="AT727" t="s">
        <v>110</v>
      </c>
      <c r="AU727" t="s">
        <v>104</v>
      </c>
      <c r="AX727" t="s">
        <v>104</v>
      </c>
      <c r="AY727">
        <v>0</v>
      </c>
      <c r="AZ727">
        <v>0</v>
      </c>
      <c r="BA727">
        <v>4.75</v>
      </c>
      <c r="BC727">
        <v>0</v>
      </c>
      <c r="BD727">
        <v>0</v>
      </c>
      <c r="BJ727" t="s">
        <v>111</v>
      </c>
      <c r="BK727" t="s">
        <v>125</v>
      </c>
      <c r="BL727" t="str">
        <f>"https://www.hvlgroup.com/Products/Specs/"&amp;"H285101-PN"</f>
        <v>https://www.hvlgroup.com/Products/Specs/H285101-PN</v>
      </c>
      <c r="BM727" t="s">
        <v>1691</v>
      </c>
      <c r="BN727" t="str">
        <f>"https://www.hvlgroup.com/Product/"&amp;"H285101-PN"</f>
        <v>https://www.hvlgroup.com/Product/H285101-PN</v>
      </c>
      <c r="BO727" t="s">
        <v>104</v>
      </c>
      <c r="BP727" t="s">
        <v>104</v>
      </c>
      <c r="BQ727" t="s">
        <v>310</v>
      </c>
      <c r="BR727" t="s">
        <v>116</v>
      </c>
      <c r="BS727" t="s">
        <v>116</v>
      </c>
      <c r="BT727">
        <v>0</v>
      </c>
      <c r="BV727" s="1">
        <v>43466</v>
      </c>
      <c r="BW727">
        <v>0</v>
      </c>
      <c r="BX727">
        <v>0</v>
      </c>
      <c r="BY727" t="s">
        <v>104</v>
      </c>
      <c r="BZ727">
        <v>0</v>
      </c>
      <c r="CA727">
        <v>0</v>
      </c>
      <c r="CB727">
        <v>0</v>
      </c>
      <c r="CC727">
        <v>0</v>
      </c>
      <c r="CD727">
        <v>1</v>
      </c>
      <c r="CE727">
        <v>119</v>
      </c>
      <c r="CF727" t="s">
        <v>90</v>
      </c>
      <c r="CI727" t="s">
        <v>111</v>
      </c>
      <c r="CJ727" t="s">
        <v>118</v>
      </c>
      <c r="CK727" t="s">
        <v>111</v>
      </c>
      <c r="CL727" t="s">
        <v>119</v>
      </c>
      <c r="CM727" t="s">
        <v>104</v>
      </c>
    </row>
    <row r="728" spans="1:91" x14ac:dyDescent="0.25">
      <c r="A728" t="s">
        <v>89</v>
      </c>
      <c r="B728" t="s">
        <v>90</v>
      </c>
      <c r="C728" t="s">
        <v>1694</v>
      </c>
      <c r="D728" t="s">
        <v>1695</v>
      </c>
      <c r="E728" s="4">
        <v>806134882938</v>
      </c>
      <c r="F728" t="s">
        <v>93</v>
      </c>
      <c r="G728" s="4">
        <v>72</v>
      </c>
      <c r="H728" s="4">
        <v>144</v>
      </c>
      <c r="I728" t="s">
        <v>94</v>
      </c>
      <c r="J728" t="s">
        <v>1696</v>
      </c>
      <c r="K728" t="s">
        <v>96</v>
      </c>
      <c r="L728" t="s">
        <v>97</v>
      </c>
      <c r="M728" t="s">
        <v>98</v>
      </c>
      <c r="N728" t="s">
        <v>99</v>
      </c>
      <c r="O728" t="s">
        <v>100</v>
      </c>
      <c r="P728" t="s">
        <v>1033</v>
      </c>
      <c r="Q728" t="s">
        <v>102</v>
      </c>
      <c r="R728">
        <v>0</v>
      </c>
      <c r="S728">
        <v>8</v>
      </c>
      <c r="T728">
        <v>12.5</v>
      </c>
      <c r="U728">
        <v>0</v>
      </c>
      <c r="V728">
        <v>0</v>
      </c>
      <c r="W728">
        <v>0</v>
      </c>
      <c r="X728">
        <v>8.5</v>
      </c>
      <c r="Y728">
        <v>0</v>
      </c>
      <c r="Z728">
        <v>1</v>
      </c>
      <c r="AA728">
        <v>60</v>
      </c>
      <c r="AB728" t="s">
        <v>1623</v>
      </c>
      <c r="AD728" t="s">
        <v>1623</v>
      </c>
      <c r="AE728" t="s">
        <v>1623</v>
      </c>
      <c r="AF728" t="s">
        <v>104</v>
      </c>
      <c r="AG728" t="s">
        <v>105</v>
      </c>
      <c r="AH728">
        <v>22</v>
      </c>
      <c r="AI728">
        <v>10</v>
      </c>
      <c r="AJ728">
        <v>10</v>
      </c>
      <c r="AK728">
        <v>5</v>
      </c>
      <c r="AL728">
        <v>0</v>
      </c>
      <c r="AM728">
        <v>0</v>
      </c>
      <c r="AN728">
        <v>0</v>
      </c>
      <c r="AO728">
        <v>0</v>
      </c>
      <c r="AP728" t="s">
        <v>106</v>
      </c>
      <c r="AQ728" t="s">
        <v>107</v>
      </c>
      <c r="AR728" t="s">
        <v>108</v>
      </c>
      <c r="AS728" t="s">
        <v>109</v>
      </c>
      <c r="AT728" t="s">
        <v>110</v>
      </c>
      <c r="AU728" t="s">
        <v>104</v>
      </c>
      <c r="AX728" t="s">
        <v>104</v>
      </c>
      <c r="AY728">
        <v>0</v>
      </c>
      <c r="AZ728">
        <v>0</v>
      </c>
      <c r="BA728">
        <v>4.75</v>
      </c>
      <c r="BC728">
        <v>0</v>
      </c>
      <c r="BD728">
        <v>10</v>
      </c>
      <c r="BJ728" t="s">
        <v>111</v>
      </c>
      <c r="BK728" t="s">
        <v>113</v>
      </c>
      <c r="BL728" t="str">
        <f>"https://www.hvlgroup.com/Products/Specs/"&amp;"H288101-AGB"</f>
        <v>https://www.hvlgroup.com/Products/Specs/H288101-AGB</v>
      </c>
      <c r="BM728" t="s">
        <v>1697</v>
      </c>
      <c r="BN728" t="str">
        <f>"https://www.hvlgroup.com/Product/"&amp;"H288101-AGB"</f>
        <v>https://www.hvlgroup.com/Product/H288101-AGB</v>
      </c>
      <c r="BO728" t="s">
        <v>104</v>
      </c>
      <c r="BP728" t="s">
        <v>104</v>
      </c>
      <c r="BQ728" t="s">
        <v>1698</v>
      </c>
      <c r="BR728" t="s">
        <v>116</v>
      </c>
      <c r="BS728" t="s">
        <v>1699</v>
      </c>
      <c r="BT728">
        <v>7</v>
      </c>
      <c r="BV728" s="1">
        <v>43466</v>
      </c>
      <c r="BW728">
        <v>0</v>
      </c>
      <c r="BX728">
        <v>0</v>
      </c>
      <c r="BY728" t="s">
        <v>111</v>
      </c>
      <c r="BZ728">
        <v>0</v>
      </c>
      <c r="CA728">
        <v>0</v>
      </c>
      <c r="CB728">
        <v>0</v>
      </c>
      <c r="CC728">
        <v>0</v>
      </c>
      <c r="CD728">
        <v>1</v>
      </c>
      <c r="CE728">
        <v>91</v>
      </c>
      <c r="CF728" t="s">
        <v>90</v>
      </c>
      <c r="CI728" t="s">
        <v>111</v>
      </c>
      <c r="CJ728" t="s">
        <v>118</v>
      </c>
      <c r="CK728" t="s">
        <v>111</v>
      </c>
      <c r="CL728" t="s">
        <v>119</v>
      </c>
      <c r="CM728" t="s">
        <v>104</v>
      </c>
    </row>
    <row r="729" spans="1:91" x14ac:dyDescent="0.25">
      <c r="A729" t="s">
        <v>89</v>
      </c>
      <c r="B729" t="s">
        <v>90</v>
      </c>
      <c r="C729" t="s">
        <v>1700</v>
      </c>
      <c r="D729" t="s">
        <v>1695</v>
      </c>
      <c r="E729" s="4">
        <v>806134882921</v>
      </c>
      <c r="F729" t="s">
        <v>93</v>
      </c>
      <c r="G729" s="4">
        <v>72</v>
      </c>
      <c r="H729" s="4">
        <v>144</v>
      </c>
      <c r="I729" t="s">
        <v>94</v>
      </c>
      <c r="J729" t="s">
        <v>1696</v>
      </c>
      <c r="K729" t="s">
        <v>96</v>
      </c>
      <c r="L729" t="s">
        <v>97</v>
      </c>
      <c r="M729" t="s">
        <v>98</v>
      </c>
      <c r="N729" t="s">
        <v>121</v>
      </c>
      <c r="P729" t="s">
        <v>1033</v>
      </c>
      <c r="Q729" t="s">
        <v>102</v>
      </c>
      <c r="R729">
        <v>0</v>
      </c>
      <c r="S729">
        <v>8</v>
      </c>
      <c r="T729">
        <v>12.5</v>
      </c>
      <c r="U729">
        <v>0</v>
      </c>
      <c r="V729">
        <v>0</v>
      </c>
      <c r="W729">
        <v>0</v>
      </c>
      <c r="X729">
        <v>8.5</v>
      </c>
      <c r="Y729">
        <v>0</v>
      </c>
      <c r="Z729">
        <v>1</v>
      </c>
      <c r="AA729">
        <v>60</v>
      </c>
      <c r="AB729" t="s">
        <v>1623</v>
      </c>
      <c r="AD729" t="s">
        <v>1623</v>
      </c>
      <c r="AE729" t="s">
        <v>1623</v>
      </c>
      <c r="AF729" t="s">
        <v>104</v>
      </c>
      <c r="AG729" t="s">
        <v>105</v>
      </c>
      <c r="AH729">
        <v>16</v>
      </c>
      <c r="AI729">
        <v>11</v>
      </c>
      <c r="AJ729">
        <v>11</v>
      </c>
      <c r="AK729">
        <v>4.63</v>
      </c>
      <c r="AL729">
        <v>0</v>
      </c>
      <c r="AM729">
        <v>0</v>
      </c>
      <c r="AN729">
        <v>0</v>
      </c>
      <c r="AO729">
        <v>0</v>
      </c>
      <c r="AP729" t="s">
        <v>106</v>
      </c>
      <c r="AQ729" t="s">
        <v>107</v>
      </c>
      <c r="AR729" t="s">
        <v>108</v>
      </c>
      <c r="AS729" t="s">
        <v>109</v>
      </c>
      <c r="AT729" t="s">
        <v>110</v>
      </c>
      <c r="AU729" t="s">
        <v>104</v>
      </c>
      <c r="AX729" t="s">
        <v>104</v>
      </c>
      <c r="AY729">
        <v>0</v>
      </c>
      <c r="AZ729">
        <v>0</v>
      </c>
      <c r="BA729">
        <v>4.75</v>
      </c>
      <c r="BC729">
        <v>0</v>
      </c>
      <c r="BD729">
        <v>10</v>
      </c>
      <c r="BJ729" t="s">
        <v>111</v>
      </c>
      <c r="BK729" t="s">
        <v>122</v>
      </c>
      <c r="BL729" t="str">
        <f>"https://www.hvlgroup.com/Products/Specs/"&amp;"H288101-OB"</f>
        <v>https://www.hvlgroup.com/Products/Specs/H288101-OB</v>
      </c>
      <c r="BM729" t="s">
        <v>1697</v>
      </c>
      <c r="BN729" t="str">
        <f>"https://www.hvlgroup.com/Product/"&amp;"H288101-OB"</f>
        <v>https://www.hvlgroup.com/Product/H288101-OB</v>
      </c>
      <c r="BO729" t="s">
        <v>104</v>
      </c>
      <c r="BP729" t="s">
        <v>104</v>
      </c>
      <c r="BQ729" t="s">
        <v>1698</v>
      </c>
      <c r="BR729" t="s">
        <v>116</v>
      </c>
      <c r="BS729" t="s">
        <v>1699</v>
      </c>
      <c r="BT729">
        <v>7</v>
      </c>
      <c r="BV729" s="1">
        <v>43466</v>
      </c>
      <c r="BW729">
        <v>0</v>
      </c>
      <c r="BX729">
        <v>0</v>
      </c>
      <c r="BY729" t="s">
        <v>111</v>
      </c>
      <c r="BZ729">
        <v>0</v>
      </c>
      <c r="CA729">
        <v>0</v>
      </c>
      <c r="CB729">
        <v>0</v>
      </c>
      <c r="CC729">
        <v>0</v>
      </c>
      <c r="CD729">
        <v>1</v>
      </c>
      <c r="CE729">
        <v>91</v>
      </c>
      <c r="CF729" t="s">
        <v>90</v>
      </c>
      <c r="CI729" t="s">
        <v>111</v>
      </c>
      <c r="CJ729" t="s">
        <v>118</v>
      </c>
      <c r="CK729" t="s">
        <v>111</v>
      </c>
      <c r="CL729" t="s">
        <v>119</v>
      </c>
      <c r="CM729" t="s">
        <v>104</v>
      </c>
    </row>
    <row r="730" spans="1:91" x14ac:dyDescent="0.25">
      <c r="A730" t="s">
        <v>89</v>
      </c>
      <c r="B730" t="s">
        <v>90</v>
      </c>
      <c r="C730" t="s">
        <v>1701</v>
      </c>
      <c r="D730" t="s">
        <v>1695</v>
      </c>
      <c r="E730" s="4">
        <v>806134882914</v>
      </c>
      <c r="F730" t="s">
        <v>93</v>
      </c>
      <c r="G730" s="4">
        <v>72</v>
      </c>
      <c r="H730" s="4">
        <v>144</v>
      </c>
      <c r="I730" t="s">
        <v>94</v>
      </c>
      <c r="J730" t="s">
        <v>1696</v>
      </c>
      <c r="K730" t="s">
        <v>96</v>
      </c>
      <c r="L730" t="s">
        <v>97</v>
      </c>
      <c r="M730" t="s">
        <v>98</v>
      </c>
      <c r="N730" t="s">
        <v>124</v>
      </c>
      <c r="P730" t="s">
        <v>1033</v>
      </c>
      <c r="Q730" t="s">
        <v>102</v>
      </c>
      <c r="R730">
        <v>0</v>
      </c>
      <c r="S730">
        <v>8</v>
      </c>
      <c r="T730">
        <v>12.5</v>
      </c>
      <c r="U730">
        <v>0</v>
      </c>
      <c r="V730">
        <v>0</v>
      </c>
      <c r="W730">
        <v>0</v>
      </c>
      <c r="X730">
        <v>8.5</v>
      </c>
      <c r="Y730">
        <v>0</v>
      </c>
      <c r="Z730">
        <v>1</v>
      </c>
      <c r="AA730">
        <v>60</v>
      </c>
      <c r="AB730" t="s">
        <v>1623</v>
      </c>
      <c r="AD730" t="s">
        <v>1623</v>
      </c>
      <c r="AE730" t="s">
        <v>1623</v>
      </c>
      <c r="AF730" t="s">
        <v>104</v>
      </c>
      <c r="AG730" t="s">
        <v>105</v>
      </c>
      <c r="AH730">
        <v>22</v>
      </c>
      <c r="AI730">
        <v>10</v>
      </c>
      <c r="AJ730">
        <v>10</v>
      </c>
      <c r="AK730">
        <v>4.63</v>
      </c>
      <c r="AL730">
        <v>0</v>
      </c>
      <c r="AM730">
        <v>0</v>
      </c>
      <c r="AN730">
        <v>0</v>
      </c>
      <c r="AO730">
        <v>0</v>
      </c>
      <c r="AP730" t="s">
        <v>106</v>
      </c>
      <c r="AQ730" t="s">
        <v>107</v>
      </c>
      <c r="AR730" t="s">
        <v>108</v>
      </c>
      <c r="AS730" t="s">
        <v>109</v>
      </c>
      <c r="AT730" t="s">
        <v>110</v>
      </c>
      <c r="AU730" t="s">
        <v>104</v>
      </c>
      <c r="AX730" t="s">
        <v>104</v>
      </c>
      <c r="AY730">
        <v>0</v>
      </c>
      <c r="AZ730">
        <v>0</v>
      </c>
      <c r="BA730">
        <v>4.75</v>
      </c>
      <c r="BC730">
        <v>0</v>
      </c>
      <c r="BD730">
        <v>0</v>
      </c>
      <c r="BJ730" t="s">
        <v>111</v>
      </c>
      <c r="BK730" t="s">
        <v>125</v>
      </c>
      <c r="BL730" t="str">
        <f>"https://www.hvlgroup.com/Products/Specs/"&amp;"H288101-PN"</f>
        <v>https://www.hvlgroup.com/Products/Specs/H288101-PN</v>
      </c>
      <c r="BM730" t="s">
        <v>1697</v>
      </c>
      <c r="BN730" t="str">
        <f>"https://www.hvlgroup.com/Product/"&amp;"H288101-PN"</f>
        <v>https://www.hvlgroup.com/Product/H288101-PN</v>
      </c>
      <c r="BO730" t="s">
        <v>104</v>
      </c>
      <c r="BP730" t="s">
        <v>104</v>
      </c>
      <c r="BQ730" t="s">
        <v>1698</v>
      </c>
      <c r="BR730" t="s">
        <v>116</v>
      </c>
      <c r="BS730" t="s">
        <v>1699</v>
      </c>
      <c r="BT730">
        <v>7</v>
      </c>
      <c r="BV730" s="1">
        <v>43466</v>
      </c>
      <c r="BW730">
        <v>0</v>
      </c>
      <c r="BX730">
        <v>0</v>
      </c>
      <c r="BY730" t="s">
        <v>111</v>
      </c>
      <c r="BZ730">
        <v>0</v>
      </c>
      <c r="CA730">
        <v>0</v>
      </c>
      <c r="CB730">
        <v>0</v>
      </c>
      <c r="CC730">
        <v>0</v>
      </c>
      <c r="CD730">
        <v>1</v>
      </c>
      <c r="CE730">
        <v>91</v>
      </c>
      <c r="CF730" t="s">
        <v>90</v>
      </c>
      <c r="CI730" t="s">
        <v>111</v>
      </c>
      <c r="CJ730" t="s">
        <v>118</v>
      </c>
      <c r="CK730" t="s">
        <v>111</v>
      </c>
      <c r="CL730" t="s">
        <v>119</v>
      </c>
      <c r="CM730" t="s">
        <v>104</v>
      </c>
    </row>
    <row r="731" spans="1:91" x14ac:dyDescent="0.25">
      <c r="A731" t="s">
        <v>89</v>
      </c>
      <c r="B731" t="s">
        <v>90</v>
      </c>
      <c r="C731" t="s">
        <v>1702</v>
      </c>
      <c r="D731" t="s">
        <v>1703</v>
      </c>
      <c r="E731" s="4">
        <v>806134882891</v>
      </c>
      <c r="F731" t="s">
        <v>187</v>
      </c>
      <c r="G731" s="4">
        <v>98</v>
      </c>
      <c r="H731" s="4">
        <v>196</v>
      </c>
      <c r="I731" t="s">
        <v>1045</v>
      </c>
      <c r="J731" t="s">
        <v>1696</v>
      </c>
      <c r="K731" t="s">
        <v>96</v>
      </c>
      <c r="L731" t="s">
        <v>97</v>
      </c>
      <c r="M731" t="s">
        <v>98</v>
      </c>
      <c r="N731" t="s">
        <v>99</v>
      </c>
      <c r="P731" t="s">
        <v>1033</v>
      </c>
      <c r="Q731" t="s">
        <v>102</v>
      </c>
      <c r="R731">
        <v>0</v>
      </c>
      <c r="S731">
        <v>0</v>
      </c>
      <c r="T731">
        <v>13.75</v>
      </c>
      <c r="U731">
        <v>0</v>
      </c>
      <c r="V731">
        <v>0</v>
      </c>
      <c r="W731">
        <v>10</v>
      </c>
      <c r="X731">
        <v>0</v>
      </c>
      <c r="Y731">
        <v>0</v>
      </c>
      <c r="Z731">
        <v>1</v>
      </c>
      <c r="AA731">
        <v>60</v>
      </c>
      <c r="AB731" t="s">
        <v>1623</v>
      </c>
      <c r="AD731" t="s">
        <v>1623</v>
      </c>
      <c r="AE731" t="s">
        <v>1623</v>
      </c>
      <c r="AF731" t="s">
        <v>104</v>
      </c>
      <c r="AG731" t="s">
        <v>105</v>
      </c>
      <c r="AH731">
        <v>17</v>
      </c>
      <c r="AI731">
        <v>12</v>
      </c>
      <c r="AJ731">
        <v>13</v>
      </c>
      <c r="AK731">
        <v>0</v>
      </c>
      <c r="AL731">
        <v>0</v>
      </c>
      <c r="AM731">
        <v>0</v>
      </c>
      <c r="AN731">
        <v>0</v>
      </c>
      <c r="AO731">
        <v>0</v>
      </c>
      <c r="AP731" t="s">
        <v>106</v>
      </c>
      <c r="AQ731" t="s">
        <v>107</v>
      </c>
      <c r="AR731" t="s">
        <v>108</v>
      </c>
      <c r="AS731" t="s">
        <v>109</v>
      </c>
      <c r="AT731" t="s">
        <v>110</v>
      </c>
      <c r="AU731" t="s">
        <v>104</v>
      </c>
      <c r="AX731" t="s">
        <v>104</v>
      </c>
      <c r="AY731">
        <v>0</v>
      </c>
      <c r="AZ731">
        <v>0</v>
      </c>
      <c r="BA731">
        <v>4.75</v>
      </c>
      <c r="BC731">
        <v>0</v>
      </c>
      <c r="BD731">
        <v>0</v>
      </c>
      <c r="BJ731" t="s">
        <v>111</v>
      </c>
      <c r="BK731" t="s">
        <v>113</v>
      </c>
      <c r="BL731" t="str">
        <f>"https://www.hvlgroup.com/Products/Specs/"&amp;"H288701L-AGB"</f>
        <v>https://www.hvlgroup.com/Products/Specs/H288701L-AGB</v>
      </c>
      <c r="BM731" t="s">
        <v>1704</v>
      </c>
      <c r="BN731" t="str">
        <f>"https://www.hvlgroup.com/Product/"&amp;"H288701L-AGB"</f>
        <v>https://www.hvlgroup.com/Product/H288701L-AGB</v>
      </c>
      <c r="BO731" t="s">
        <v>104</v>
      </c>
      <c r="BP731" t="s">
        <v>104</v>
      </c>
      <c r="BQ731" t="s">
        <v>1698</v>
      </c>
      <c r="BR731" t="s">
        <v>116</v>
      </c>
      <c r="BS731" t="s">
        <v>1705</v>
      </c>
      <c r="BT731">
        <v>8.75</v>
      </c>
      <c r="BV731" s="1">
        <v>43466</v>
      </c>
      <c r="BW731">
        <v>0</v>
      </c>
      <c r="BX731">
        <v>0</v>
      </c>
      <c r="BY731" t="s">
        <v>104</v>
      </c>
      <c r="BZ731">
        <v>0</v>
      </c>
      <c r="CA731">
        <v>0</v>
      </c>
      <c r="CB731">
        <v>0</v>
      </c>
      <c r="CC731">
        <v>0</v>
      </c>
      <c r="CD731">
        <v>1</v>
      </c>
      <c r="CE731">
        <v>53</v>
      </c>
      <c r="CF731" t="s">
        <v>90</v>
      </c>
      <c r="CI731" t="s">
        <v>111</v>
      </c>
      <c r="CJ731" t="s">
        <v>118</v>
      </c>
      <c r="CK731" t="s">
        <v>111</v>
      </c>
      <c r="CL731" t="s">
        <v>119</v>
      </c>
      <c r="CM731" t="s">
        <v>104</v>
      </c>
    </row>
    <row r="732" spans="1:91" x14ac:dyDescent="0.25">
      <c r="A732" t="s">
        <v>89</v>
      </c>
      <c r="B732" t="s">
        <v>90</v>
      </c>
      <c r="C732" t="s">
        <v>1706</v>
      </c>
      <c r="D732" t="s">
        <v>1703</v>
      </c>
      <c r="E732" s="4">
        <v>806134882259</v>
      </c>
      <c r="F732" t="s">
        <v>187</v>
      </c>
      <c r="G732" s="4">
        <v>98</v>
      </c>
      <c r="H732" s="4">
        <v>196</v>
      </c>
      <c r="I732" t="s">
        <v>1045</v>
      </c>
      <c r="J732" t="s">
        <v>1696</v>
      </c>
      <c r="K732" t="s">
        <v>96</v>
      </c>
      <c r="L732" t="s">
        <v>97</v>
      </c>
      <c r="M732" t="s">
        <v>98</v>
      </c>
      <c r="N732" t="s">
        <v>121</v>
      </c>
      <c r="P732" t="s">
        <v>1033</v>
      </c>
      <c r="Q732" t="s">
        <v>102</v>
      </c>
      <c r="R732">
        <v>0</v>
      </c>
      <c r="S732">
        <v>0</v>
      </c>
      <c r="T732">
        <v>13.75</v>
      </c>
      <c r="U732">
        <v>0</v>
      </c>
      <c r="V732">
        <v>0</v>
      </c>
      <c r="W732">
        <v>10</v>
      </c>
      <c r="X732">
        <v>0</v>
      </c>
      <c r="Y732">
        <v>0</v>
      </c>
      <c r="Z732">
        <v>1</v>
      </c>
      <c r="AA732">
        <v>60</v>
      </c>
      <c r="AB732" t="s">
        <v>1623</v>
      </c>
      <c r="AD732" t="s">
        <v>1623</v>
      </c>
      <c r="AE732" t="s">
        <v>1623</v>
      </c>
      <c r="AF732" t="s">
        <v>104</v>
      </c>
      <c r="AG732" t="s">
        <v>105</v>
      </c>
      <c r="AH732">
        <v>17</v>
      </c>
      <c r="AI732">
        <v>12</v>
      </c>
      <c r="AJ732">
        <v>13</v>
      </c>
      <c r="AK732">
        <v>0</v>
      </c>
      <c r="AL732">
        <v>0</v>
      </c>
      <c r="AM732">
        <v>0</v>
      </c>
      <c r="AN732">
        <v>0</v>
      </c>
      <c r="AO732">
        <v>0</v>
      </c>
      <c r="AP732" t="s">
        <v>106</v>
      </c>
      <c r="AQ732" t="s">
        <v>107</v>
      </c>
      <c r="AR732" t="s">
        <v>108</v>
      </c>
      <c r="AS732" t="s">
        <v>109</v>
      </c>
      <c r="AT732" t="s">
        <v>110</v>
      </c>
      <c r="AU732" t="s">
        <v>104</v>
      </c>
      <c r="AX732" t="s">
        <v>104</v>
      </c>
      <c r="AY732">
        <v>0</v>
      </c>
      <c r="AZ732">
        <v>0</v>
      </c>
      <c r="BA732">
        <v>4.75</v>
      </c>
      <c r="BC732">
        <v>0</v>
      </c>
      <c r="BD732">
        <v>0</v>
      </c>
      <c r="BJ732" t="s">
        <v>111</v>
      </c>
      <c r="BK732" t="s">
        <v>122</v>
      </c>
      <c r="BL732" t="str">
        <f>"https://www.hvlgroup.com/Products/Specs/"&amp;"H288701L-OB"</f>
        <v>https://www.hvlgroup.com/Products/Specs/H288701L-OB</v>
      </c>
      <c r="BM732" t="s">
        <v>1704</v>
      </c>
      <c r="BN732" t="str">
        <f>"https://www.hvlgroup.com/Product/"&amp;"H288701L-OB"</f>
        <v>https://www.hvlgroup.com/Product/H288701L-OB</v>
      </c>
      <c r="BO732" t="s">
        <v>104</v>
      </c>
      <c r="BP732" t="s">
        <v>104</v>
      </c>
      <c r="BQ732" t="s">
        <v>1698</v>
      </c>
      <c r="BR732" t="s">
        <v>116</v>
      </c>
      <c r="BS732" t="s">
        <v>1705</v>
      </c>
      <c r="BT732">
        <v>8.75</v>
      </c>
      <c r="BV732" s="1">
        <v>43466</v>
      </c>
      <c r="BW732">
        <v>0</v>
      </c>
      <c r="BX732">
        <v>0</v>
      </c>
      <c r="BY732" t="s">
        <v>104</v>
      </c>
      <c r="BZ732">
        <v>0</v>
      </c>
      <c r="CA732">
        <v>0</v>
      </c>
      <c r="CB732">
        <v>0</v>
      </c>
      <c r="CC732">
        <v>0</v>
      </c>
      <c r="CD732">
        <v>1</v>
      </c>
      <c r="CE732">
        <v>53</v>
      </c>
      <c r="CF732" t="s">
        <v>90</v>
      </c>
      <c r="CI732" t="s">
        <v>111</v>
      </c>
      <c r="CJ732" t="s">
        <v>118</v>
      </c>
      <c r="CK732" t="s">
        <v>111</v>
      </c>
      <c r="CL732" t="s">
        <v>119</v>
      </c>
      <c r="CM732" t="s">
        <v>104</v>
      </c>
    </row>
    <row r="733" spans="1:91" x14ac:dyDescent="0.25">
      <c r="A733" t="s">
        <v>89</v>
      </c>
      <c r="B733" t="s">
        <v>90</v>
      </c>
      <c r="C733" t="s">
        <v>1707</v>
      </c>
      <c r="D733" t="s">
        <v>1703</v>
      </c>
      <c r="E733" s="4">
        <v>806134882907</v>
      </c>
      <c r="F733" t="s">
        <v>187</v>
      </c>
      <c r="G733" s="4">
        <v>98</v>
      </c>
      <c r="H733" s="4">
        <v>196</v>
      </c>
      <c r="I733" t="s">
        <v>1045</v>
      </c>
      <c r="J733" t="s">
        <v>1696</v>
      </c>
      <c r="K733" t="s">
        <v>96</v>
      </c>
      <c r="L733" t="s">
        <v>97</v>
      </c>
      <c r="M733" t="s">
        <v>98</v>
      </c>
      <c r="N733" t="s">
        <v>124</v>
      </c>
      <c r="P733" t="s">
        <v>1033</v>
      </c>
      <c r="Q733" t="s">
        <v>102</v>
      </c>
      <c r="R733">
        <v>0</v>
      </c>
      <c r="S733">
        <v>0</v>
      </c>
      <c r="T733">
        <v>13.75</v>
      </c>
      <c r="U733">
        <v>0</v>
      </c>
      <c r="V733">
        <v>0</v>
      </c>
      <c r="W733">
        <v>10</v>
      </c>
      <c r="X733">
        <v>0</v>
      </c>
      <c r="Y733">
        <v>0</v>
      </c>
      <c r="Z733">
        <v>1</v>
      </c>
      <c r="AA733">
        <v>60</v>
      </c>
      <c r="AB733" t="s">
        <v>1623</v>
      </c>
      <c r="AD733" t="s">
        <v>1623</v>
      </c>
      <c r="AE733" t="s">
        <v>1623</v>
      </c>
      <c r="AF733" t="s">
        <v>104</v>
      </c>
      <c r="AG733" t="s">
        <v>105</v>
      </c>
      <c r="AH733">
        <v>17</v>
      </c>
      <c r="AI733">
        <v>12</v>
      </c>
      <c r="AJ733">
        <v>13</v>
      </c>
      <c r="AK733">
        <v>0</v>
      </c>
      <c r="AL733">
        <v>0</v>
      </c>
      <c r="AM733">
        <v>0</v>
      </c>
      <c r="AN733">
        <v>0</v>
      </c>
      <c r="AO733">
        <v>0</v>
      </c>
      <c r="AP733" t="s">
        <v>106</v>
      </c>
      <c r="AQ733" t="s">
        <v>107</v>
      </c>
      <c r="AR733" t="s">
        <v>108</v>
      </c>
      <c r="AS733" t="s">
        <v>109</v>
      </c>
      <c r="AT733" t="s">
        <v>110</v>
      </c>
      <c r="AU733" t="s">
        <v>104</v>
      </c>
      <c r="AX733" t="s">
        <v>104</v>
      </c>
      <c r="AY733">
        <v>0</v>
      </c>
      <c r="AZ733">
        <v>0</v>
      </c>
      <c r="BA733">
        <v>4.75</v>
      </c>
      <c r="BC733">
        <v>0</v>
      </c>
      <c r="BD733">
        <v>0</v>
      </c>
      <c r="BJ733" t="s">
        <v>111</v>
      </c>
      <c r="BK733" t="s">
        <v>125</v>
      </c>
      <c r="BL733" t="str">
        <f>"https://www.hvlgroup.com/Products/Specs/"&amp;"H288701L-PN"</f>
        <v>https://www.hvlgroup.com/Products/Specs/H288701L-PN</v>
      </c>
      <c r="BM733" t="s">
        <v>1704</v>
      </c>
      <c r="BN733" t="str">
        <f>"https://www.hvlgroup.com/Product/"&amp;"H288701L-PN"</f>
        <v>https://www.hvlgroup.com/Product/H288701L-PN</v>
      </c>
      <c r="BO733" t="s">
        <v>104</v>
      </c>
      <c r="BP733" t="s">
        <v>104</v>
      </c>
      <c r="BQ733" t="s">
        <v>1698</v>
      </c>
      <c r="BR733" t="s">
        <v>116</v>
      </c>
      <c r="BS733" t="s">
        <v>1705</v>
      </c>
      <c r="BT733">
        <v>8.75</v>
      </c>
      <c r="BV733" s="1">
        <v>43466</v>
      </c>
      <c r="BW733">
        <v>0</v>
      </c>
      <c r="BX733">
        <v>0</v>
      </c>
      <c r="BY733" t="s">
        <v>104</v>
      </c>
      <c r="BZ733">
        <v>0</v>
      </c>
      <c r="CA733">
        <v>0</v>
      </c>
      <c r="CB733">
        <v>0</v>
      </c>
      <c r="CC733">
        <v>0</v>
      </c>
      <c r="CD733">
        <v>1</v>
      </c>
      <c r="CE733">
        <v>53</v>
      </c>
      <c r="CF733" t="s">
        <v>90</v>
      </c>
      <c r="CI733" t="s">
        <v>111</v>
      </c>
      <c r="CJ733" t="s">
        <v>118</v>
      </c>
      <c r="CK733" t="s">
        <v>111</v>
      </c>
      <c r="CL733" t="s">
        <v>119</v>
      </c>
      <c r="CM733" t="s">
        <v>104</v>
      </c>
    </row>
    <row r="734" spans="1:91" x14ac:dyDescent="0.25">
      <c r="A734" t="s">
        <v>89</v>
      </c>
      <c r="B734" t="s">
        <v>90</v>
      </c>
      <c r="C734" t="s">
        <v>1708</v>
      </c>
      <c r="D734" t="s">
        <v>1709</v>
      </c>
      <c r="E734" s="4">
        <v>806134882877</v>
      </c>
      <c r="F734" t="s">
        <v>192</v>
      </c>
      <c r="G734" s="4">
        <v>76</v>
      </c>
      <c r="H734" s="4">
        <v>152</v>
      </c>
      <c r="I734" t="s">
        <v>135</v>
      </c>
      <c r="J734" t="s">
        <v>1696</v>
      </c>
      <c r="K734" t="s">
        <v>96</v>
      </c>
      <c r="L734" t="s">
        <v>97</v>
      </c>
      <c r="M734" t="s">
        <v>98</v>
      </c>
      <c r="N734" t="s">
        <v>99</v>
      </c>
      <c r="O734" t="s">
        <v>100</v>
      </c>
      <c r="P734" t="s">
        <v>1033</v>
      </c>
      <c r="Q734" t="s">
        <v>102</v>
      </c>
      <c r="R734">
        <v>0</v>
      </c>
      <c r="S734">
        <v>0</v>
      </c>
      <c r="T734">
        <v>11</v>
      </c>
      <c r="U734">
        <v>14.75</v>
      </c>
      <c r="V734">
        <v>136.75</v>
      </c>
      <c r="W734">
        <v>8</v>
      </c>
      <c r="X734">
        <v>0</v>
      </c>
      <c r="Y734">
        <v>3.44</v>
      </c>
      <c r="Z734">
        <v>1</v>
      </c>
      <c r="AA734">
        <v>60</v>
      </c>
      <c r="AB734" t="s">
        <v>1623</v>
      </c>
      <c r="AD734" t="s">
        <v>1623</v>
      </c>
      <c r="AE734" t="s">
        <v>1623</v>
      </c>
      <c r="AF734" t="s">
        <v>104</v>
      </c>
      <c r="AG734" t="s">
        <v>105</v>
      </c>
      <c r="AH734">
        <v>16</v>
      </c>
      <c r="AI734">
        <v>11</v>
      </c>
      <c r="AJ734">
        <v>11</v>
      </c>
      <c r="AK734">
        <v>5</v>
      </c>
      <c r="AL734">
        <v>0</v>
      </c>
      <c r="AM734">
        <v>0</v>
      </c>
      <c r="AN734">
        <v>0</v>
      </c>
      <c r="AO734">
        <v>0</v>
      </c>
      <c r="AP734" t="s">
        <v>106</v>
      </c>
      <c r="AQ734" t="s">
        <v>107</v>
      </c>
      <c r="AR734" t="s">
        <v>108</v>
      </c>
      <c r="AS734" t="s">
        <v>109</v>
      </c>
      <c r="AT734" t="s">
        <v>110</v>
      </c>
      <c r="AU734" t="s">
        <v>104</v>
      </c>
      <c r="AX734" t="s">
        <v>104</v>
      </c>
      <c r="AY734">
        <v>0</v>
      </c>
      <c r="AZ734">
        <v>0.75</v>
      </c>
      <c r="BA734">
        <v>4.75</v>
      </c>
      <c r="BC734">
        <v>0</v>
      </c>
      <c r="BD734">
        <v>125.25</v>
      </c>
      <c r="BE734" t="s">
        <v>136</v>
      </c>
      <c r="BJ734" t="s">
        <v>111</v>
      </c>
      <c r="BK734" t="s">
        <v>113</v>
      </c>
      <c r="BL734" t="str">
        <f>"https://www.hvlgroup.com/Products/Specs/"&amp;"H288701S-AGB"</f>
        <v>https://www.hvlgroup.com/Products/Specs/H288701S-AGB</v>
      </c>
      <c r="BM734" t="s">
        <v>1704</v>
      </c>
      <c r="BN734" t="str">
        <f>"https://www.hvlgroup.com/Product/"&amp;"H288701S-AGB"</f>
        <v>https://www.hvlgroup.com/Product/H288701S-AGB</v>
      </c>
      <c r="BO734" t="s">
        <v>104</v>
      </c>
      <c r="BP734" t="s">
        <v>104</v>
      </c>
      <c r="BQ734" t="s">
        <v>1698</v>
      </c>
      <c r="BR734" t="s">
        <v>116</v>
      </c>
      <c r="BS734" t="s">
        <v>1699</v>
      </c>
      <c r="BT734">
        <v>7</v>
      </c>
      <c r="BV734" s="1">
        <v>43466</v>
      </c>
      <c r="BW734">
        <v>136.75</v>
      </c>
      <c r="BX734">
        <v>14.75</v>
      </c>
      <c r="BY734" t="s">
        <v>104</v>
      </c>
      <c r="BZ734">
        <v>0</v>
      </c>
      <c r="CA734">
        <v>0</v>
      </c>
      <c r="CB734">
        <v>0</v>
      </c>
      <c r="CC734">
        <v>0</v>
      </c>
      <c r="CD734">
        <v>1</v>
      </c>
      <c r="CE734">
        <v>53</v>
      </c>
      <c r="CF734" t="s">
        <v>90</v>
      </c>
      <c r="CI734" t="s">
        <v>111</v>
      </c>
      <c r="CJ734" t="s">
        <v>118</v>
      </c>
      <c r="CK734" t="s">
        <v>111</v>
      </c>
      <c r="CL734" t="s">
        <v>119</v>
      </c>
      <c r="CM734" t="s">
        <v>104</v>
      </c>
    </row>
    <row r="735" spans="1:91" x14ac:dyDescent="0.25">
      <c r="A735" t="s">
        <v>89</v>
      </c>
      <c r="B735" t="s">
        <v>90</v>
      </c>
      <c r="C735" t="s">
        <v>1710</v>
      </c>
      <c r="D735" t="s">
        <v>1709</v>
      </c>
      <c r="E735" s="4">
        <v>806134882884</v>
      </c>
      <c r="F735" t="s">
        <v>192</v>
      </c>
      <c r="G735" s="4">
        <v>76</v>
      </c>
      <c r="H735" s="4">
        <v>152</v>
      </c>
      <c r="I735" t="s">
        <v>135</v>
      </c>
      <c r="J735" t="s">
        <v>1696</v>
      </c>
      <c r="K735" t="s">
        <v>96</v>
      </c>
      <c r="L735" t="s">
        <v>97</v>
      </c>
      <c r="M735" t="s">
        <v>98</v>
      </c>
      <c r="N735" t="s">
        <v>121</v>
      </c>
      <c r="O735" t="s">
        <v>100</v>
      </c>
      <c r="P735" t="s">
        <v>1033</v>
      </c>
      <c r="Q735" t="s">
        <v>102</v>
      </c>
      <c r="R735">
        <v>0</v>
      </c>
      <c r="S735">
        <v>0</v>
      </c>
      <c r="T735">
        <v>11</v>
      </c>
      <c r="U735">
        <v>14.75</v>
      </c>
      <c r="V735">
        <v>136.75</v>
      </c>
      <c r="W735">
        <v>8</v>
      </c>
      <c r="X735">
        <v>0</v>
      </c>
      <c r="Y735">
        <v>3.44</v>
      </c>
      <c r="Z735">
        <v>1</v>
      </c>
      <c r="AA735">
        <v>60</v>
      </c>
      <c r="AB735" t="s">
        <v>1623</v>
      </c>
      <c r="AD735" t="s">
        <v>1623</v>
      </c>
      <c r="AE735" t="s">
        <v>1623</v>
      </c>
      <c r="AF735" t="s">
        <v>104</v>
      </c>
      <c r="AG735" t="s">
        <v>105</v>
      </c>
      <c r="AH735">
        <v>16</v>
      </c>
      <c r="AI735">
        <v>11</v>
      </c>
      <c r="AJ735">
        <v>11</v>
      </c>
      <c r="AK735">
        <v>5</v>
      </c>
      <c r="AL735">
        <v>0</v>
      </c>
      <c r="AM735">
        <v>0</v>
      </c>
      <c r="AN735">
        <v>0</v>
      </c>
      <c r="AO735">
        <v>0</v>
      </c>
      <c r="AP735" t="s">
        <v>106</v>
      </c>
      <c r="AQ735" t="s">
        <v>107</v>
      </c>
      <c r="AR735" t="s">
        <v>108</v>
      </c>
      <c r="AS735" t="s">
        <v>109</v>
      </c>
      <c r="AT735" t="s">
        <v>110</v>
      </c>
      <c r="AU735" t="s">
        <v>104</v>
      </c>
      <c r="AX735" t="s">
        <v>104</v>
      </c>
      <c r="AY735">
        <v>0</v>
      </c>
      <c r="AZ735">
        <v>0</v>
      </c>
      <c r="BA735">
        <v>4.75</v>
      </c>
      <c r="BC735">
        <v>0</v>
      </c>
      <c r="BD735">
        <v>125.25</v>
      </c>
      <c r="BE735" t="s">
        <v>136</v>
      </c>
      <c r="BJ735" t="s">
        <v>111</v>
      </c>
      <c r="BK735" t="s">
        <v>122</v>
      </c>
      <c r="BL735" t="str">
        <f>"https://www.hvlgroup.com/Products/Specs/"&amp;"H288701S-OB"</f>
        <v>https://www.hvlgroup.com/Products/Specs/H288701S-OB</v>
      </c>
      <c r="BM735" t="s">
        <v>1704</v>
      </c>
      <c r="BN735" t="str">
        <f>"https://www.hvlgroup.com/Product/"&amp;"H288701S-OB"</f>
        <v>https://www.hvlgroup.com/Product/H288701S-OB</v>
      </c>
      <c r="BO735" t="s">
        <v>104</v>
      </c>
      <c r="BP735" t="s">
        <v>104</v>
      </c>
      <c r="BQ735" t="s">
        <v>1698</v>
      </c>
      <c r="BR735" t="s">
        <v>116</v>
      </c>
      <c r="BS735" t="s">
        <v>1699</v>
      </c>
      <c r="BT735">
        <v>7</v>
      </c>
      <c r="BV735" s="1">
        <v>43466</v>
      </c>
      <c r="BW735">
        <v>136.75</v>
      </c>
      <c r="BX735">
        <v>14.75</v>
      </c>
      <c r="BY735" t="s">
        <v>104</v>
      </c>
      <c r="BZ735">
        <v>0</v>
      </c>
      <c r="CA735">
        <v>0</v>
      </c>
      <c r="CB735">
        <v>0</v>
      </c>
      <c r="CC735">
        <v>0</v>
      </c>
      <c r="CD735">
        <v>1</v>
      </c>
      <c r="CE735">
        <v>53</v>
      </c>
      <c r="CF735" t="s">
        <v>90</v>
      </c>
      <c r="CI735" t="s">
        <v>111</v>
      </c>
      <c r="CJ735" t="s">
        <v>118</v>
      </c>
      <c r="CK735" t="s">
        <v>111</v>
      </c>
      <c r="CL735" t="s">
        <v>119</v>
      </c>
      <c r="CM735" t="s">
        <v>104</v>
      </c>
    </row>
    <row r="736" spans="1:91" x14ac:dyDescent="0.25">
      <c r="A736" t="s">
        <v>89</v>
      </c>
      <c r="B736" t="s">
        <v>90</v>
      </c>
      <c r="C736" t="s">
        <v>1711</v>
      </c>
      <c r="D736" t="s">
        <v>1709</v>
      </c>
      <c r="E736" s="4">
        <v>806134882440</v>
      </c>
      <c r="F736" t="s">
        <v>192</v>
      </c>
      <c r="G736" s="4">
        <v>76</v>
      </c>
      <c r="H736" s="4">
        <v>152</v>
      </c>
      <c r="I736" t="s">
        <v>135</v>
      </c>
      <c r="J736" t="s">
        <v>1696</v>
      </c>
      <c r="K736" t="s">
        <v>96</v>
      </c>
      <c r="L736" t="s">
        <v>97</v>
      </c>
      <c r="M736" t="s">
        <v>98</v>
      </c>
      <c r="N736" t="s">
        <v>124</v>
      </c>
      <c r="O736" t="s">
        <v>100</v>
      </c>
      <c r="P736" t="s">
        <v>1033</v>
      </c>
      <c r="Q736" t="s">
        <v>102</v>
      </c>
      <c r="R736">
        <v>0</v>
      </c>
      <c r="S736">
        <v>0</v>
      </c>
      <c r="T736">
        <v>11</v>
      </c>
      <c r="U736">
        <v>14.75</v>
      </c>
      <c r="V736">
        <v>136.75</v>
      </c>
      <c r="W736">
        <v>8</v>
      </c>
      <c r="X736">
        <v>0</v>
      </c>
      <c r="Y736">
        <v>3.44</v>
      </c>
      <c r="Z736">
        <v>1</v>
      </c>
      <c r="AA736">
        <v>60</v>
      </c>
      <c r="AB736" t="s">
        <v>1623</v>
      </c>
      <c r="AD736" t="s">
        <v>1623</v>
      </c>
      <c r="AE736" t="s">
        <v>1623</v>
      </c>
      <c r="AF736" t="s">
        <v>104</v>
      </c>
      <c r="AG736" t="s">
        <v>105</v>
      </c>
      <c r="AH736">
        <v>22</v>
      </c>
      <c r="AI736">
        <v>10</v>
      </c>
      <c r="AJ736">
        <v>10</v>
      </c>
      <c r="AK736">
        <v>5</v>
      </c>
      <c r="AL736">
        <v>0</v>
      </c>
      <c r="AM736">
        <v>0</v>
      </c>
      <c r="AN736">
        <v>0</v>
      </c>
      <c r="AO736">
        <v>0</v>
      </c>
      <c r="AP736" t="s">
        <v>106</v>
      </c>
      <c r="AQ736" t="s">
        <v>107</v>
      </c>
      <c r="AR736" t="s">
        <v>108</v>
      </c>
      <c r="AS736" t="s">
        <v>109</v>
      </c>
      <c r="AT736" t="s">
        <v>110</v>
      </c>
      <c r="AU736" t="s">
        <v>104</v>
      </c>
      <c r="AX736" t="s">
        <v>104</v>
      </c>
      <c r="AY736">
        <v>0</v>
      </c>
      <c r="AZ736">
        <v>0.75</v>
      </c>
      <c r="BA736">
        <v>4.75</v>
      </c>
      <c r="BC736">
        <v>0</v>
      </c>
      <c r="BD736">
        <v>125.25</v>
      </c>
      <c r="BJ736" t="s">
        <v>111</v>
      </c>
      <c r="BK736" t="s">
        <v>125</v>
      </c>
      <c r="BL736" t="str">
        <f>"https://www.hvlgroup.com/Products/Specs/"&amp;"H288701S-PN"</f>
        <v>https://www.hvlgroup.com/Products/Specs/H288701S-PN</v>
      </c>
      <c r="BM736" t="s">
        <v>1704</v>
      </c>
      <c r="BN736" t="str">
        <f>"https://www.hvlgroup.com/Product/"&amp;"H288701S-PN"</f>
        <v>https://www.hvlgroup.com/Product/H288701S-PN</v>
      </c>
      <c r="BO736" t="s">
        <v>104</v>
      </c>
      <c r="BP736" t="s">
        <v>104</v>
      </c>
      <c r="BQ736" t="s">
        <v>1698</v>
      </c>
      <c r="BR736" t="s">
        <v>116</v>
      </c>
      <c r="BS736" t="s">
        <v>1699</v>
      </c>
      <c r="BT736">
        <v>7</v>
      </c>
      <c r="BV736" s="1">
        <v>43466</v>
      </c>
      <c r="BW736">
        <v>136.75</v>
      </c>
      <c r="BX736">
        <v>14.75</v>
      </c>
      <c r="BY736" t="s">
        <v>104</v>
      </c>
      <c r="BZ736">
        <v>0</v>
      </c>
      <c r="CA736">
        <v>0</v>
      </c>
      <c r="CB736">
        <v>0</v>
      </c>
      <c r="CC736">
        <v>0</v>
      </c>
      <c r="CD736">
        <v>1</v>
      </c>
      <c r="CE736">
        <v>53</v>
      </c>
      <c r="CF736" t="s">
        <v>90</v>
      </c>
      <c r="CI736" t="s">
        <v>111</v>
      </c>
      <c r="CJ736" t="s">
        <v>118</v>
      </c>
      <c r="CK736" t="s">
        <v>111</v>
      </c>
      <c r="CL736" t="s">
        <v>119</v>
      </c>
      <c r="CM736" t="s">
        <v>104</v>
      </c>
    </row>
    <row r="737" spans="1:91" x14ac:dyDescent="0.25">
      <c r="A737" t="s">
        <v>89</v>
      </c>
      <c r="B737" t="s">
        <v>90</v>
      </c>
      <c r="C737" t="s">
        <v>1712</v>
      </c>
      <c r="D737" t="s">
        <v>1713</v>
      </c>
      <c r="E737" s="4">
        <v>806134882860</v>
      </c>
      <c r="F737" t="s">
        <v>93</v>
      </c>
      <c r="G737" s="4">
        <v>87</v>
      </c>
      <c r="H737" s="4">
        <v>174</v>
      </c>
      <c r="I737" t="s">
        <v>94</v>
      </c>
      <c r="J737" t="s">
        <v>1714</v>
      </c>
      <c r="K737" t="s">
        <v>96</v>
      </c>
      <c r="L737" t="s">
        <v>97</v>
      </c>
      <c r="M737" t="s">
        <v>98</v>
      </c>
      <c r="N737" t="s">
        <v>99</v>
      </c>
      <c r="P737" t="s">
        <v>1715</v>
      </c>
      <c r="Q737" t="s">
        <v>102</v>
      </c>
      <c r="R737">
        <v>0</v>
      </c>
      <c r="S737">
        <v>7</v>
      </c>
      <c r="T737">
        <v>16</v>
      </c>
      <c r="U737">
        <v>0</v>
      </c>
      <c r="V737">
        <v>0</v>
      </c>
      <c r="W737">
        <v>0</v>
      </c>
      <c r="X737">
        <v>8</v>
      </c>
      <c r="Y737">
        <v>0</v>
      </c>
      <c r="Z737">
        <v>1</v>
      </c>
      <c r="AA737">
        <v>40</v>
      </c>
      <c r="AB737" t="s">
        <v>1623</v>
      </c>
      <c r="AD737" t="s">
        <v>1623</v>
      </c>
      <c r="AE737" t="s">
        <v>1623</v>
      </c>
      <c r="AF737" t="s">
        <v>104</v>
      </c>
      <c r="AG737" t="s">
        <v>105</v>
      </c>
      <c r="AH737">
        <v>22</v>
      </c>
      <c r="AI737">
        <v>10</v>
      </c>
      <c r="AJ737">
        <v>10</v>
      </c>
      <c r="AK737">
        <v>5</v>
      </c>
      <c r="AL737">
        <v>0</v>
      </c>
      <c r="AM737">
        <v>0</v>
      </c>
      <c r="AN737">
        <v>0</v>
      </c>
      <c r="AO737">
        <v>0</v>
      </c>
      <c r="AP737" t="s">
        <v>106</v>
      </c>
      <c r="AQ737" t="s">
        <v>107</v>
      </c>
      <c r="AR737" t="s">
        <v>108</v>
      </c>
      <c r="AS737" t="s">
        <v>109</v>
      </c>
      <c r="AT737" t="s">
        <v>110</v>
      </c>
      <c r="AU737" t="s">
        <v>104</v>
      </c>
      <c r="AX737" t="s">
        <v>104</v>
      </c>
      <c r="AY737">
        <v>0</v>
      </c>
      <c r="AZ737">
        <v>0</v>
      </c>
      <c r="BA737">
        <v>4.75</v>
      </c>
      <c r="BC737">
        <v>0</v>
      </c>
      <c r="BD737">
        <v>0</v>
      </c>
      <c r="BJ737" t="s">
        <v>111</v>
      </c>
      <c r="BK737" t="s">
        <v>113</v>
      </c>
      <c r="BL737" t="str">
        <f>"https://www.hvlgroup.com/Products/Specs/"&amp;"H289101-AGB"</f>
        <v>https://www.hvlgroup.com/Products/Specs/H289101-AGB</v>
      </c>
      <c r="BM737" t="s">
        <v>1716</v>
      </c>
      <c r="BN737" t="str">
        <f>"https://www.hvlgroup.com/Product/"&amp;"H289101-AGB"</f>
        <v>https://www.hvlgroup.com/Product/H289101-AGB</v>
      </c>
      <c r="BO737" t="s">
        <v>104</v>
      </c>
      <c r="BP737" t="s">
        <v>104</v>
      </c>
      <c r="BQ737" t="s">
        <v>1210</v>
      </c>
      <c r="BR737" t="s">
        <v>116</v>
      </c>
      <c r="BS737" t="s">
        <v>1717</v>
      </c>
      <c r="BT737">
        <v>6.5</v>
      </c>
      <c r="BV737" s="1">
        <v>43466</v>
      </c>
      <c r="BW737">
        <v>0</v>
      </c>
      <c r="BX737">
        <v>0</v>
      </c>
      <c r="BY737" t="s">
        <v>111</v>
      </c>
      <c r="BZ737">
        <v>0</v>
      </c>
      <c r="CA737">
        <v>0</v>
      </c>
      <c r="CB737">
        <v>0</v>
      </c>
      <c r="CC737">
        <v>0</v>
      </c>
      <c r="CD737">
        <v>1</v>
      </c>
      <c r="CE737">
        <v>90</v>
      </c>
      <c r="CF737" t="s">
        <v>90</v>
      </c>
      <c r="CI737" t="s">
        <v>111</v>
      </c>
      <c r="CJ737" t="s">
        <v>118</v>
      </c>
      <c r="CK737" t="s">
        <v>111</v>
      </c>
      <c r="CL737" t="s">
        <v>119</v>
      </c>
      <c r="CM737" t="s">
        <v>104</v>
      </c>
    </row>
    <row r="738" spans="1:91" x14ac:dyDescent="0.25">
      <c r="A738" t="s">
        <v>89</v>
      </c>
      <c r="B738" t="s">
        <v>90</v>
      </c>
      <c r="C738" t="s">
        <v>1718</v>
      </c>
      <c r="D738" t="s">
        <v>1713</v>
      </c>
      <c r="E738" s="4">
        <v>806134882341</v>
      </c>
      <c r="F738" t="s">
        <v>93</v>
      </c>
      <c r="G738" s="4">
        <v>87</v>
      </c>
      <c r="H738" s="4">
        <v>174</v>
      </c>
      <c r="I738" t="s">
        <v>548</v>
      </c>
      <c r="J738" t="s">
        <v>1714</v>
      </c>
      <c r="K738" t="s">
        <v>96</v>
      </c>
      <c r="L738" t="s">
        <v>97</v>
      </c>
      <c r="M738" t="s">
        <v>98</v>
      </c>
      <c r="N738" t="s">
        <v>124</v>
      </c>
      <c r="P738" t="s">
        <v>1715</v>
      </c>
      <c r="Q738" t="s">
        <v>102</v>
      </c>
      <c r="R738">
        <v>0</v>
      </c>
      <c r="S738">
        <v>7</v>
      </c>
      <c r="T738">
        <v>16</v>
      </c>
      <c r="U738">
        <v>0</v>
      </c>
      <c r="V738">
        <v>0</v>
      </c>
      <c r="W738">
        <v>0</v>
      </c>
      <c r="X738">
        <v>8</v>
      </c>
      <c r="Y738">
        <v>0</v>
      </c>
      <c r="Z738">
        <v>1</v>
      </c>
      <c r="AA738">
        <v>40</v>
      </c>
      <c r="AB738" t="s">
        <v>1623</v>
      </c>
      <c r="AD738" t="s">
        <v>1623</v>
      </c>
      <c r="AE738" t="s">
        <v>1623</v>
      </c>
      <c r="AF738" t="s">
        <v>104</v>
      </c>
      <c r="AG738" t="s">
        <v>105</v>
      </c>
      <c r="AH738">
        <v>22</v>
      </c>
      <c r="AI738">
        <v>10</v>
      </c>
      <c r="AJ738">
        <v>10</v>
      </c>
      <c r="AK738">
        <v>5</v>
      </c>
      <c r="AL738">
        <v>0</v>
      </c>
      <c r="AM738">
        <v>0</v>
      </c>
      <c r="AN738">
        <v>0</v>
      </c>
      <c r="AO738">
        <v>0</v>
      </c>
      <c r="AP738" t="s">
        <v>106</v>
      </c>
      <c r="AQ738" t="s">
        <v>107</v>
      </c>
      <c r="AR738" t="s">
        <v>108</v>
      </c>
      <c r="AS738" t="s">
        <v>109</v>
      </c>
      <c r="AT738" t="s">
        <v>110</v>
      </c>
      <c r="AU738" t="s">
        <v>104</v>
      </c>
      <c r="AX738" t="s">
        <v>104</v>
      </c>
      <c r="AY738">
        <v>0</v>
      </c>
      <c r="AZ738">
        <v>0</v>
      </c>
      <c r="BA738">
        <v>4.75</v>
      </c>
      <c r="BC738">
        <v>0</v>
      </c>
      <c r="BD738">
        <v>0</v>
      </c>
      <c r="BJ738" t="s">
        <v>111</v>
      </c>
      <c r="BK738" t="s">
        <v>125</v>
      </c>
      <c r="BL738" t="str">
        <f>"https://www.hvlgroup.com/Products/Specs/"&amp;"H289101-PN"</f>
        <v>https://www.hvlgroup.com/Products/Specs/H289101-PN</v>
      </c>
      <c r="BM738" t="s">
        <v>1716</v>
      </c>
      <c r="BN738" t="str">
        <f>"https://www.hvlgroup.com/Product/"&amp;"H289101-PN"</f>
        <v>https://www.hvlgroup.com/Product/H289101-PN</v>
      </c>
      <c r="BO738" t="s">
        <v>104</v>
      </c>
      <c r="BP738" t="s">
        <v>104</v>
      </c>
      <c r="BQ738" t="s">
        <v>1210</v>
      </c>
      <c r="BR738" t="s">
        <v>116</v>
      </c>
      <c r="BS738" t="s">
        <v>1717</v>
      </c>
      <c r="BT738">
        <v>6.5</v>
      </c>
      <c r="BV738" s="1">
        <v>43466</v>
      </c>
      <c r="BW738">
        <v>0</v>
      </c>
      <c r="BX738">
        <v>0</v>
      </c>
      <c r="BY738" t="s">
        <v>111</v>
      </c>
      <c r="BZ738">
        <v>0</v>
      </c>
      <c r="CA738">
        <v>0</v>
      </c>
      <c r="CB738">
        <v>0</v>
      </c>
      <c r="CC738">
        <v>0</v>
      </c>
      <c r="CD738">
        <v>1</v>
      </c>
      <c r="CE738">
        <v>90</v>
      </c>
      <c r="CF738" t="s">
        <v>90</v>
      </c>
      <c r="CI738" t="s">
        <v>111</v>
      </c>
      <c r="CJ738" t="s">
        <v>118</v>
      </c>
      <c r="CK738" t="s">
        <v>111</v>
      </c>
      <c r="CL738" t="s">
        <v>119</v>
      </c>
      <c r="CM738" t="s">
        <v>104</v>
      </c>
    </row>
    <row r="739" spans="1:91" x14ac:dyDescent="0.25">
      <c r="A739" t="s">
        <v>89</v>
      </c>
      <c r="B739" t="s">
        <v>90</v>
      </c>
      <c r="C739" t="s">
        <v>1719</v>
      </c>
      <c r="D739" t="s">
        <v>1720</v>
      </c>
      <c r="E739" s="4">
        <v>806134882853</v>
      </c>
      <c r="F739" t="s">
        <v>187</v>
      </c>
      <c r="G739" s="4">
        <v>116</v>
      </c>
      <c r="H739" s="4">
        <v>232</v>
      </c>
      <c r="I739" t="s">
        <v>1045</v>
      </c>
      <c r="J739" t="s">
        <v>1714</v>
      </c>
      <c r="K739" t="s">
        <v>96</v>
      </c>
      <c r="L739" t="s">
        <v>97</v>
      </c>
      <c r="M739" t="s">
        <v>98</v>
      </c>
      <c r="N739" t="s">
        <v>99</v>
      </c>
      <c r="P739" t="s">
        <v>1715</v>
      </c>
      <c r="Q739" t="s">
        <v>102</v>
      </c>
      <c r="R739">
        <v>0</v>
      </c>
      <c r="S739">
        <v>0</v>
      </c>
      <c r="T739">
        <v>26.75</v>
      </c>
      <c r="U739">
        <v>30.625</v>
      </c>
      <c r="V739">
        <v>147.625</v>
      </c>
      <c r="W739">
        <v>9.5</v>
      </c>
      <c r="X739">
        <v>0</v>
      </c>
      <c r="Y739">
        <v>0</v>
      </c>
      <c r="Z739">
        <v>1</v>
      </c>
      <c r="AA739">
        <v>40</v>
      </c>
      <c r="AB739" t="s">
        <v>1623</v>
      </c>
      <c r="AD739" t="s">
        <v>1623</v>
      </c>
      <c r="AE739" t="s">
        <v>1623</v>
      </c>
      <c r="AF739" t="s">
        <v>104</v>
      </c>
      <c r="AG739" t="s">
        <v>105</v>
      </c>
      <c r="AH739">
        <v>24</v>
      </c>
      <c r="AI739">
        <v>17</v>
      </c>
      <c r="AJ739">
        <v>13</v>
      </c>
      <c r="AK739">
        <v>0</v>
      </c>
      <c r="AL739">
        <v>0</v>
      </c>
      <c r="AM739">
        <v>0</v>
      </c>
      <c r="AN739">
        <v>0</v>
      </c>
      <c r="AO739">
        <v>0</v>
      </c>
      <c r="AP739" t="s">
        <v>106</v>
      </c>
      <c r="AQ739" t="s">
        <v>107</v>
      </c>
      <c r="AR739" t="s">
        <v>108</v>
      </c>
      <c r="AS739" t="s">
        <v>109</v>
      </c>
      <c r="AT739" t="s">
        <v>110</v>
      </c>
      <c r="AU739" t="s">
        <v>104</v>
      </c>
      <c r="AX739" t="s">
        <v>104</v>
      </c>
      <c r="AY739">
        <v>0</v>
      </c>
      <c r="AZ739">
        <v>0</v>
      </c>
      <c r="BA739">
        <v>4.75</v>
      </c>
      <c r="BC739">
        <v>0</v>
      </c>
      <c r="BD739">
        <v>0</v>
      </c>
      <c r="BJ739" t="s">
        <v>111</v>
      </c>
      <c r="BK739" t="s">
        <v>113</v>
      </c>
      <c r="BL739" t="str">
        <f>"https://www.hvlgroup.com/Products/Specs/"&amp;"H289701L-AGB"</f>
        <v>https://www.hvlgroup.com/Products/Specs/H289701L-AGB</v>
      </c>
      <c r="BM739" t="s">
        <v>1721</v>
      </c>
      <c r="BN739" t="str">
        <f>"https://www.hvlgroup.com/Product/"&amp;"H289701L-AGB"</f>
        <v>https://www.hvlgroup.com/Product/H289701L-AGB</v>
      </c>
      <c r="BO739" t="s">
        <v>104</v>
      </c>
      <c r="BP739" t="s">
        <v>104</v>
      </c>
      <c r="BQ739" t="s">
        <v>1210</v>
      </c>
      <c r="BR739" t="s">
        <v>116</v>
      </c>
      <c r="BS739" t="s">
        <v>1722</v>
      </c>
      <c r="BT739">
        <v>9</v>
      </c>
      <c r="BV739" s="1">
        <v>43466</v>
      </c>
      <c r="BW739">
        <v>147.625</v>
      </c>
      <c r="BX739">
        <v>30.625</v>
      </c>
      <c r="BY739" t="s">
        <v>104</v>
      </c>
      <c r="BZ739">
        <v>0</v>
      </c>
      <c r="CA739">
        <v>0</v>
      </c>
      <c r="CB739">
        <v>0</v>
      </c>
      <c r="CC739">
        <v>0</v>
      </c>
      <c r="CD739">
        <v>1</v>
      </c>
      <c r="CE739">
        <v>47</v>
      </c>
      <c r="CF739" t="s">
        <v>90</v>
      </c>
      <c r="CI739" t="s">
        <v>111</v>
      </c>
      <c r="CJ739" t="s">
        <v>118</v>
      </c>
      <c r="CK739" t="s">
        <v>111</v>
      </c>
      <c r="CL739" t="s">
        <v>119</v>
      </c>
      <c r="CM739" t="s">
        <v>104</v>
      </c>
    </row>
    <row r="740" spans="1:91" x14ac:dyDescent="0.25">
      <c r="A740" t="s">
        <v>89</v>
      </c>
      <c r="B740" t="s">
        <v>90</v>
      </c>
      <c r="C740" t="s">
        <v>1723</v>
      </c>
      <c r="D740" t="s">
        <v>1720</v>
      </c>
      <c r="E740" s="4">
        <v>806134882426</v>
      </c>
      <c r="F740" t="s">
        <v>187</v>
      </c>
      <c r="G740" s="4">
        <v>116</v>
      </c>
      <c r="H740" s="4">
        <v>232</v>
      </c>
      <c r="I740" t="s">
        <v>1045</v>
      </c>
      <c r="J740" t="s">
        <v>1714</v>
      </c>
      <c r="K740" t="s">
        <v>96</v>
      </c>
      <c r="L740" t="s">
        <v>97</v>
      </c>
      <c r="M740" t="s">
        <v>98</v>
      </c>
      <c r="N740" t="s">
        <v>124</v>
      </c>
      <c r="P740" t="s">
        <v>1715</v>
      </c>
      <c r="Q740" t="s">
        <v>102</v>
      </c>
      <c r="R740">
        <v>0</v>
      </c>
      <c r="S740">
        <v>0</v>
      </c>
      <c r="T740">
        <v>26.75</v>
      </c>
      <c r="U740">
        <v>30.625</v>
      </c>
      <c r="V740">
        <v>147.625</v>
      </c>
      <c r="W740">
        <v>9.5</v>
      </c>
      <c r="X740">
        <v>0</v>
      </c>
      <c r="Y740">
        <v>0</v>
      </c>
      <c r="Z740">
        <v>1</v>
      </c>
      <c r="AA740">
        <v>40</v>
      </c>
      <c r="AB740" t="s">
        <v>1623</v>
      </c>
      <c r="AD740" t="s">
        <v>1623</v>
      </c>
      <c r="AE740" t="s">
        <v>1623</v>
      </c>
      <c r="AF740" t="s">
        <v>104</v>
      </c>
      <c r="AG740" t="s">
        <v>105</v>
      </c>
      <c r="AH740">
        <v>24</v>
      </c>
      <c r="AI740">
        <v>17</v>
      </c>
      <c r="AJ740">
        <v>13</v>
      </c>
      <c r="AK740">
        <v>0</v>
      </c>
      <c r="AL740">
        <v>0</v>
      </c>
      <c r="AM740">
        <v>0</v>
      </c>
      <c r="AN740">
        <v>0</v>
      </c>
      <c r="AO740">
        <v>0</v>
      </c>
      <c r="AP740" t="s">
        <v>106</v>
      </c>
      <c r="AQ740" t="s">
        <v>107</v>
      </c>
      <c r="AR740" t="s">
        <v>108</v>
      </c>
      <c r="AS740" t="s">
        <v>109</v>
      </c>
      <c r="AT740" t="s">
        <v>110</v>
      </c>
      <c r="AU740" t="s">
        <v>104</v>
      </c>
      <c r="AX740" t="s">
        <v>104</v>
      </c>
      <c r="AY740">
        <v>0</v>
      </c>
      <c r="AZ740">
        <v>0</v>
      </c>
      <c r="BA740">
        <v>4.75</v>
      </c>
      <c r="BC740">
        <v>0</v>
      </c>
      <c r="BD740">
        <v>0</v>
      </c>
      <c r="BJ740" t="s">
        <v>111</v>
      </c>
      <c r="BK740" t="s">
        <v>125</v>
      </c>
      <c r="BL740" t="str">
        <f>"https://www.hvlgroup.com/Products/Specs/"&amp;"H289701L-PN"</f>
        <v>https://www.hvlgroup.com/Products/Specs/H289701L-PN</v>
      </c>
      <c r="BM740" t="s">
        <v>1721</v>
      </c>
      <c r="BN740" t="str">
        <f>"https://www.hvlgroup.com/Product/"&amp;"H289701L-PN"</f>
        <v>https://www.hvlgroup.com/Product/H289701L-PN</v>
      </c>
      <c r="BO740" t="s">
        <v>104</v>
      </c>
      <c r="BP740" t="s">
        <v>104</v>
      </c>
      <c r="BQ740" t="s">
        <v>1210</v>
      </c>
      <c r="BR740" t="s">
        <v>116</v>
      </c>
      <c r="BS740" t="s">
        <v>1722</v>
      </c>
      <c r="BT740">
        <v>9</v>
      </c>
      <c r="BV740" s="1">
        <v>43466</v>
      </c>
      <c r="BW740">
        <v>147.625</v>
      </c>
      <c r="BX740">
        <v>30.625</v>
      </c>
      <c r="BY740" t="s">
        <v>104</v>
      </c>
      <c r="BZ740">
        <v>0</v>
      </c>
      <c r="CA740">
        <v>0</v>
      </c>
      <c r="CB740">
        <v>0</v>
      </c>
      <c r="CC740">
        <v>0</v>
      </c>
      <c r="CD740">
        <v>1</v>
      </c>
      <c r="CE740">
        <v>47</v>
      </c>
      <c r="CF740" t="s">
        <v>90</v>
      </c>
      <c r="CI740" t="s">
        <v>111</v>
      </c>
      <c r="CJ740" t="s">
        <v>118</v>
      </c>
      <c r="CK740" t="s">
        <v>111</v>
      </c>
      <c r="CL740" t="s">
        <v>119</v>
      </c>
      <c r="CM740" t="s">
        <v>104</v>
      </c>
    </row>
    <row r="741" spans="1:91" x14ac:dyDescent="0.25">
      <c r="A741" t="s">
        <v>89</v>
      </c>
      <c r="B741" t="s">
        <v>90</v>
      </c>
      <c r="C741" t="s">
        <v>1724</v>
      </c>
      <c r="D741" t="s">
        <v>1725</v>
      </c>
      <c r="E741" s="4">
        <v>806134882280</v>
      </c>
      <c r="F741" t="s">
        <v>192</v>
      </c>
      <c r="G741" s="4">
        <v>94</v>
      </c>
      <c r="H741" s="4">
        <v>188</v>
      </c>
      <c r="I741" t="s">
        <v>1045</v>
      </c>
      <c r="J741" t="s">
        <v>1714</v>
      </c>
      <c r="K741" t="s">
        <v>96</v>
      </c>
      <c r="L741" t="s">
        <v>97</v>
      </c>
      <c r="M741" t="s">
        <v>98</v>
      </c>
      <c r="N741" t="s">
        <v>99</v>
      </c>
      <c r="P741" t="s">
        <v>1715</v>
      </c>
      <c r="Q741" t="s">
        <v>102</v>
      </c>
      <c r="R741">
        <v>0</v>
      </c>
      <c r="S741">
        <v>0</v>
      </c>
      <c r="T741">
        <v>20</v>
      </c>
      <c r="U741">
        <v>0</v>
      </c>
      <c r="V741">
        <v>0</v>
      </c>
      <c r="W741">
        <v>7</v>
      </c>
      <c r="X741">
        <v>0</v>
      </c>
      <c r="Y741">
        <v>0</v>
      </c>
      <c r="Z741">
        <v>1</v>
      </c>
      <c r="AA741">
        <v>40</v>
      </c>
      <c r="AB741" t="s">
        <v>1623</v>
      </c>
      <c r="AD741" t="s">
        <v>1623</v>
      </c>
      <c r="AE741" t="s">
        <v>1623</v>
      </c>
      <c r="AF741" t="s">
        <v>104</v>
      </c>
      <c r="AG741" t="s">
        <v>105</v>
      </c>
      <c r="AH741">
        <v>20</v>
      </c>
      <c r="AI741">
        <v>14</v>
      </c>
      <c r="AJ741">
        <v>11</v>
      </c>
      <c r="AK741">
        <v>0</v>
      </c>
      <c r="AL741">
        <v>0</v>
      </c>
      <c r="AM741">
        <v>0</v>
      </c>
      <c r="AN741">
        <v>0</v>
      </c>
      <c r="AO741">
        <v>0</v>
      </c>
      <c r="AP741" t="s">
        <v>106</v>
      </c>
      <c r="AQ741" t="s">
        <v>107</v>
      </c>
      <c r="AR741" t="s">
        <v>108</v>
      </c>
      <c r="AS741" t="s">
        <v>109</v>
      </c>
      <c r="AT741" t="s">
        <v>110</v>
      </c>
      <c r="AU741" t="s">
        <v>104</v>
      </c>
      <c r="AX741" t="s">
        <v>104</v>
      </c>
      <c r="AY741">
        <v>0</v>
      </c>
      <c r="AZ741">
        <v>0</v>
      </c>
      <c r="BA741">
        <v>4.75</v>
      </c>
      <c r="BC741">
        <v>0</v>
      </c>
      <c r="BD741">
        <v>0</v>
      </c>
      <c r="BJ741" t="s">
        <v>111</v>
      </c>
      <c r="BK741" t="s">
        <v>113</v>
      </c>
      <c r="BL741" t="str">
        <f>"https://www.hvlgroup.com/Products/Specs/"&amp;"H289701S-AGB"</f>
        <v>https://www.hvlgroup.com/Products/Specs/H289701S-AGB</v>
      </c>
      <c r="BM741" t="s">
        <v>1721</v>
      </c>
      <c r="BN741" t="str">
        <f>"https://www.hvlgroup.com/Product/"&amp;"H289701S-AGB"</f>
        <v>https://www.hvlgroup.com/Product/H289701S-AGB</v>
      </c>
      <c r="BO741" t="s">
        <v>104</v>
      </c>
      <c r="BP741" t="s">
        <v>104</v>
      </c>
      <c r="BQ741" t="s">
        <v>1210</v>
      </c>
      <c r="BR741" t="s">
        <v>116</v>
      </c>
      <c r="BS741" t="s">
        <v>1717</v>
      </c>
      <c r="BT741">
        <v>6.5</v>
      </c>
      <c r="BV741" s="1">
        <v>43466</v>
      </c>
      <c r="BW741">
        <v>0</v>
      </c>
      <c r="BX741">
        <v>0</v>
      </c>
      <c r="BY741" t="s">
        <v>104</v>
      </c>
      <c r="BZ741">
        <v>0</v>
      </c>
      <c r="CA741">
        <v>0</v>
      </c>
      <c r="CB741">
        <v>0</v>
      </c>
      <c r="CC741">
        <v>0</v>
      </c>
      <c r="CD741">
        <v>1</v>
      </c>
      <c r="CE741">
        <v>47</v>
      </c>
      <c r="CF741" t="s">
        <v>90</v>
      </c>
      <c r="CI741" t="s">
        <v>111</v>
      </c>
      <c r="CJ741" t="s">
        <v>118</v>
      </c>
      <c r="CK741" t="s">
        <v>111</v>
      </c>
      <c r="CL741" t="s">
        <v>119</v>
      </c>
      <c r="CM741" t="s">
        <v>104</v>
      </c>
    </row>
    <row r="742" spans="1:91" x14ac:dyDescent="0.25">
      <c r="A742" t="s">
        <v>89</v>
      </c>
      <c r="B742" t="s">
        <v>90</v>
      </c>
      <c r="C742" t="s">
        <v>1726</v>
      </c>
      <c r="D742" t="s">
        <v>1725</v>
      </c>
      <c r="E742" s="4">
        <v>806134882822</v>
      </c>
      <c r="F742" t="s">
        <v>192</v>
      </c>
      <c r="G742" s="4">
        <v>94</v>
      </c>
      <c r="H742" s="4">
        <v>188</v>
      </c>
      <c r="I742" t="s">
        <v>1045</v>
      </c>
      <c r="J742" t="s">
        <v>1714</v>
      </c>
      <c r="K742" t="s">
        <v>96</v>
      </c>
      <c r="L742" t="s">
        <v>97</v>
      </c>
      <c r="M742" t="s">
        <v>98</v>
      </c>
      <c r="N742" t="s">
        <v>124</v>
      </c>
      <c r="P742" t="s">
        <v>1715</v>
      </c>
      <c r="Q742" t="s">
        <v>102</v>
      </c>
      <c r="R742">
        <v>0</v>
      </c>
      <c r="S742">
        <v>0</v>
      </c>
      <c r="T742">
        <v>20</v>
      </c>
      <c r="U742">
        <v>0</v>
      </c>
      <c r="V742">
        <v>0</v>
      </c>
      <c r="W742">
        <v>7</v>
      </c>
      <c r="X742">
        <v>0</v>
      </c>
      <c r="Y742">
        <v>0</v>
      </c>
      <c r="Z742">
        <v>1</v>
      </c>
      <c r="AA742">
        <v>40</v>
      </c>
      <c r="AB742" t="s">
        <v>1623</v>
      </c>
      <c r="AD742" t="s">
        <v>1623</v>
      </c>
      <c r="AE742" t="s">
        <v>1623</v>
      </c>
      <c r="AF742" t="s">
        <v>104</v>
      </c>
      <c r="AG742" t="s">
        <v>105</v>
      </c>
      <c r="AH742">
        <v>20</v>
      </c>
      <c r="AI742">
        <v>14</v>
      </c>
      <c r="AJ742">
        <v>11</v>
      </c>
      <c r="AK742">
        <v>0</v>
      </c>
      <c r="AL742">
        <v>0</v>
      </c>
      <c r="AM742">
        <v>0</v>
      </c>
      <c r="AN742">
        <v>0</v>
      </c>
      <c r="AO742">
        <v>0</v>
      </c>
      <c r="AP742" t="s">
        <v>106</v>
      </c>
      <c r="AQ742" t="s">
        <v>107</v>
      </c>
      <c r="AR742" t="s">
        <v>108</v>
      </c>
      <c r="AS742" t="s">
        <v>109</v>
      </c>
      <c r="AT742" t="s">
        <v>110</v>
      </c>
      <c r="AU742" t="s">
        <v>104</v>
      </c>
      <c r="AX742" t="s">
        <v>104</v>
      </c>
      <c r="AY742">
        <v>0</v>
      </c>
      <c r="AZ742">
        <v>0</v>
      </c>
      <c r="BA742">
        <v>4.75</v>
      </c>
      <c r="BC742">
        <v>0</v>
      </c>
      <c r="BD742">
        <v>0</v>
      </c>
      <c r="BJ742" t="s">
        <v>111</v>
      </c>
      <c r="BK742" t="s">
        <v>125</v>
      </c>
      <c r="BL742" t="str">
        <f>"https://www.hvlgroup.com/Products/Specs/"&amp;"H289701S-PN"</f>
        <v>https://www.hvlgroup.com/Products/Specs/H289701S-PN</v>
      </c>
      <c r="BM742" t="s">
        <v>1721</v>
      </c>
      <c r="BN742" t="str">
        <f>"https://www.hvlgroup.com/Product/"&amp;"H289701S-PN"</f>
        <v>https://www.hvlgroup.com/Product/H289701S-PN</v>
      </c>
      <c r="BO742" t="s">
        <v>104</v>
      </c>
      <c r="BP742" t="s">
        <v>104</v>
      </c>
      <c r="BQ742" t="s">
        <v>1210</v>
      </c>
      <c r="BR742" t="s">
        <v>116</v>
      </c>
      <c r="BS742" t="s">
        <v>1717</v>
      </c>
      <c r="BT742">
        <v>6.5</v>
      </c>
      <c r="BV742" s="1">
        <v>43466</v>
      </c>
      <c r="BW742">
        <v>0</v>
      </c>
      <c r="BX742">
        <v>0</v>
      </c>
      <c r="BY742" t="s">
        <v>104</v>
      </c>
      <c r="BZ742">
        <v>0</v>
      </c>
      <c r="CA742">
        <v>0</v>
      </c>
      <c r="CB742">
        <v>0</v>
      </c>
      <c r="CC742">
        <v>0</v>
      </c>
      <c r="CD742">
        <v>1</v>
      </c>
      <c r="CE742">
        <v>47</v>
      </c>
      <c r="CF742" t="s">
        <v>90</v>
      </c>
      <c r="CI742" t="s">
        <v>111</v>
      </c>
      <c r="CJ742" t="s">
        <v>118</v>
      </c>
      <c r="CK742" t="s">
        <v>111</v>
      </c>
      <c r="CL742" t="s">
        <v>119</v>
      </c>
      <c r="CM742" t="s">
        <v>104</v>
      </c>
    </row>
    <row r="743" spans="1:91" x14ac:dyDescent="0.25">
      <c r="A743" t="s">
        <v>89</v>
      </c>
      <c r="B743" t="s">
        <v>90</v>
      </c>
      <c r="C743" t="s">
        <v>1727</v>
      </c>
      <c r="D743" t="s">
        <v>1728</v>
      </c>
      <c r="E743" s="4">
        <v>806134882839</v>
      </c>
      <c r="F743" t="s">
        <v>491</v>
      </c>
      <c r="G743" s="4">
        <v>219</v>
      </c>
      <c r="H743" s="4">
        <v>438</v>
      </c>
      <c r="I743" t="s">
        <v>1045</v>
      </c>
      <c r="J743" t="s">
        <v>1714</v>
      </c>
      <c r="K743" t="s">
        <v>96</v>
      </c>
      <c r="L743" t="s">
        <v>97</v>
      </c>
      <c r="M743" t="s">
        <v>98</v>
      </c>
      <c r="N743" t="s">
        <v>99</v>
      </c>
      <c r="P743" t="s">
        <v>1715</v>
      </c>
      <c r="Q743" t="s">
        <v>102</v>
      </c>
      <c r="R743">
        <v>0</v>
      </c>
      <c r="S743">
        <v>0</v>
      </c>
      <c r="T743">
        <v>25.5</v>
      </c>
      <c r="U743">
        <v>29</v>
      </c>
      <c r="V743">
        <v>83</v>
      </c>
      <c r="W743">
        <v>20.5</v>
      </c>
      <c r="X743">
        <v>0</v>
      </c>
      <c r="Y743">
        <v>0</v>
      </c>
      <c r="Z743">
        <v>4</v>
      </c>
      <c r="AA743">
        <v>40</v>
      </c>
      <c r="AB743" t="s">
        <v>1623</v>
      </c>
      <c r="AD743" t="s">
        <v>1623</v>
      </c>
      <c r="AE743" t="s">
        <v>1623</v>
      </c>
      <c r="AF743" t="s">
        <v>104</v>
      </c>
      <c r="AG743" t="s">
        <v>105</v>
      </c>
      <c r="AH743">
        <v>25</v>
      </c>
      <c r="AI743">
        <v>21</v>
      </c>
      <c r="AJ743">
        <v>13</v>
      </c>
      <c r="AK743">
        <v>0</v>
      </c>
      <c r="AL743">
        <v>0</v>
      </c>
      <c r="AM743">
        <v>0</v>
      </c>
      <c r="AN743">
        <v>0</v>
      </c>
      <c r="AO743">
        <v>0</v>
      </c>
      <c r="AP743" t="s">
        <v>106</v>
      </c>
      <c r="AQ743" t="s">
        <v>107</v>
      </c>
      <c r="AR743" t="s">
        <v>108</v>
      </c>
      <c r="AS743" t="s">
        <v>109</v>
      </c>
      <c r="AT743" t="s">
        <v>110</v>
      </c>
      <c r="AU743" t="s">
        <v>104</v>
      </c>
      <c r="AX743" t="s">
        <v>104</v>
      </c>
      <c r="AY743">
        <v>0</v>
      </c>
      <c r="AZ743">
        <v>0</v>
      </c>
      <c r="BA743">
        <v>4.75</v>
      </c>
      <c r="BC743">
        <v>0</v>
      </c>
      <c r="BD743">
        <v>0</v>
      </c>
      <c r="BJ743" t="s">
        <v>111</v>
      </c>
      <c r="BK743" t="s">
        <v>113</v>
      </c>
      <c r="BL743" t="str">
        <f>"https://www.hvlgroup.com/Products/Specs/"&amp;"H289804-AGB"</f>
        <v>https://www.hvlgroup.com/Products/Specs/H289804-AGB</v>
      </c>
      <c r="BM743" t="s">
        <v>1729</v>
      </c>
      <c r="BN743" t="str">
        <f>"https://www.hvlgroup.com/Product/"&amp;"H289804-AGB"</f>
        <v>https://www.hvlgroup.com/Product/H289804-AGB</v>
      </c>
      <c r="BO743" t="s">
        <v>104</v>
      </c>
      <c r="BP743" t="s">
        <v>104</v>
      </c>
      <c r="BQ743" t="s">
        <v>1210</v>
      </c>
      <c r="BR743" t="s">
        <v>116</v>
      </c>
      <c r="BS743" t="s">
        <v>1717</v>
      </c>
      <c r="BT743">
        <v>6.5</v>
      </c>
      <c r="BV743" s="1">
        <v>43466</v>
      </c>
      <c r="BW743">
        <v>83</v>
      </c>
      <c r="BX743">
        <v>29</v>
      </c>
      <c r="BY743" t="s">
        <v>104</v>
      </c>
      <c r="BZ743">
        <v>0</v>
      </c>
      <c r="CA743">
        <v>0</v>
      </c>
      <c r="CB743">
        <v>0</v>
      </c>
      <c r="CC743">
        <v>0</v>
      </c>
      <c r="CD743">
        <v>1</v>
      </c>
      <c r="CE743">
        <v>13</v>
      </c>
      <c r="CF743" t="s">
        <v>90</v>
      </c>
      <c r="CI743" t="s">
        <v>111</v>
      </c>
      <c r="CJ743" t="s">
        <v>118</v>
      </c>
      <c r="CK743" t="s">
        <v>111</v>
      </c>
      <c r="CL743" t="s">
        <v>119</v>
      </c>
      <c r="CM743" t="s">
        <v>104</v>
      </c>
    </row>
    <row r="744" spans="1:91" x14ac:dyDescent="0.25">
      <c r="A744" t="s">
        <v>89</v>
      </c>
      <c r="B744" t="s">
        <v>90</v>
      </c>
      <c r="C744" t="s">
        <v>1730</v>
      </c>
      <c r="D744" t="s">
        <v>1728</v>
      </c>
      <c r="E744" s="4">
        <v>806134882846</v>
      </c>
      <c r="F744" t="s">
        <v>491</v>
      </c>
      <c r="G744" s="4">
        <v>219</v>
      </c>
      <c r="H744" s="4">
        <v>438</v>
      </c>
      <c r="I744" t="s">
        <v>1045</v>
      </c>
      <c r="J744" t="s">
        <v>1714</v>
      </c>
      <c r="K744" t="s">
        <v>96</v>
      </c>
      <c r="L744" t="s">
        <v>97</v>
      </c>
      <c r="M744" t="s">
        <v>98</v>
      </c>
      <c r="N744" t="s">
        <v>124</v>
      </c>
      <c r="P744" t="s">
        <v>1715</v>
      </c>
      <c r="Q744" t="s">
        <v>102</v>
      </c>
      <c r="R744">
        <v>0</v>
      </c>
      <c r="S744">
        <v>0</v>
      </c>
      <c r="T744">
        <v>25.5</v>
      </c>
      <c r="U744">
        <v>29</v>
      </c>
      <c r="V744">
        <v>83</v>
      </c>
      <c r="W744">
        <v>20.5</v>
      </c>
      <c r="X744">
        <v>0</v>
      </c>
      <c r="Y744">
        <v>0</v>
      </c>
      <c r="Z744">
        <v>4</v>
      </c>
      <c r="AA744">
        <v>40</v>
      </c>
      <c r="AB744" t="s">
        <v>1623</v>
      </c>
      <c r="AD744" t="s">
        <v>1623</v>
      </c>
      <c r="AE744" t="s">
        <v>1623</v>
      </c>
      <c r="AF744" t="s">
        <v>104</v>
      </c>
      <c r="AG744" t="s">
        <v>105</v>
      </c>
      <c r="AH744">
        <v>25</v>
      </c>
      <c r="AI744">
        <v>21</v>
      </c>
      <c r="AJ744">
        <v>13</v>
      </c>
      <c r="AK744">
        <v>0</v>
      </c>
      <c r="AL744">
        <v>0</v>
      </c>
      <c r="AM744">
        <v>0</v>
      </c>
      <c r="AN744">
        <v>0</v>
      </c>
      <c r="AO744">
        <v>0</v>
      </c>
      <c r="AP744" t="s">
        <v>106</v>
      </c>
      <c r="AQ744" t="s">
        <v>107</v>
      </c>
      <c r="AR744" t="s">
        <v>108</v>
      </c>
      <c r="AS744" t="s">
        <v>109</v>
      </c>
      <c r="AT744" t="s">
        <v>110</v>
      </c>
      <c r="AU744" t="s">
        <v>104</v>
      </c>
      <c r="AX744" t="s">
        <v>104</v>
      </c>
      <c r="AY744">
        <v>0</v>
      </c>
      <c r="AZ744">
        <v>0</v>
      </c>
      <c r="BA744">
        <v>4.75</v>
      </c>
      <c r="BC744">
        <v>0</v>
      </c>
      <c r="BD744">
        <v>0</v>
      </c>
      <c r="BJ744" t="s">
        <v>111</v>
      </c>
      <c r="BK744" t="s">
        <v>125</v>
      </c>
      <c r="BL744" t="str">
        <f>"https://www.hvlgroup.com/Products/Specs/"&amp;"H289804-PN"</f>
        <v>https://www.hvlgroup.com/Products/Specs/H289804-PN</v>
      </c>
      <c r="BM744" t="s">
        <v>1729</v>
      </c>
      <c r="BN744" t="str">
        <f>"https://www.hvlgroup.com/Product/"&amp;"H289804-PN"</f>
        <v>https://www.hvlgroup.com/Product/H289804-PN</v>
      </c>
      <c r="BO744" t="s">
        <v>104</v>
      </c>
      <c r="BP744" t="s">
        <v>104</v>
      </c>
      <c r="BQ744" t="s">
        <v>1210</v>
      </c>
      <c r="BR744" t="s">
        <v>116</v>
      </c>
      <c r="BS744" t="s">
        <v>1717</v>
      </c>
      <c r="BT744">
        <v>6.5</v>
      </c>
      <c r="BV744" s="1">
        <v>43466</v>
      </c>
      <c r="BW744">
        <v>83</v>
      </c>
      <c r="BX744">
        <v>29</v>
      </c>
      <c r="BY744" t="s">
        <v>104</v>
      </c>
      <c r="BZ744">
        <v>0</v>
      </c>
      <c r="CA744">
        <v>0</v>
      </c>
      <c r="CB744">
        <v>0</v>
      </c>
      <c r="CC744">
        <v>0</v>
      </c>
      <c r="CD744">
        <v>1</v>
      </c>
      <c r="CE744">
        <v>13</v>
      </c>
      <c r="CF744" t="s">
        <v>90</v>
      </c>
      <c r="CI744" t="s">
        <v>111</v>
      </c>
      <c r="CJ744" t="s">
        <v>118</v>
      </c>
      <c r="CK744" t="s">
        <v>111</v>
      </c>
      <c r="CL744" t="s">
        <v>119</v>
      </c>
      <c r="CM744" t="s">
        <v>104</v>
      </c>
    </row>
    <row r="745" spans="1:91" x14ac:dyDescent="0.25">
      <c r="A745" t="s">
        <v>89</v>
      </c>
      <c r="B745" t="s">
        <v>90</v>
      </c>
      <c r="C745" t="s">
        <v>1731</v>
      </c>
      <c r="D745" t="s">
        <v>1732</v>
      </c>
      <c r="E745" s="4">
        <v>806134882815</v>
      </c>
      <c r="F745" t="s">
        <v>1116</v>
      </c>
      <c r="G745" s="4">
        <v>105</v>
      </c>
      <c r="H745" s="4">
        <v>210</v>
      </c>
      <c r="I745" t="s">
        <v>482</v>
      </c>
      <c r="J745" t="s">
        <v>1733</v>
      </c>
      <c r="K745" t="s">
        <v>96</v>
      </c>
      <c r="L745" t="s">
        <v>97</v>
      </c>
      <c r="M745" t="s">
        <v>98</v>
      </c>
      <c r="N745" t="s">
        <v>99</v>
      </c>
      <c r="P745" t="s">
        <v>1734</v>
      </c>
      <c r="Q745" t="s">
        <v>102</v>
      </c>
      <c r="R745">
        <v>0</v>
      </c>
      <c r="S745">
        <v>0</v>
      </c>
      <c r="T745">
        <v>4</v>
      </c>
      <c r="U745">
        <v>0</v>
      </c>
      <c r="V745">
        <v>0</v>
      </c>
      <c r="W745">
        <v>15</v>
      </c>
      <c r="X745">
        <v>0</v>
      </c>
      <c r="Y745">
        <v>0</v>
      </c>
      <c r="Z745">
        <v>3</v>
      </c>
      <c r="AA745">
        <v>60</v>
      </c>
      <c r="AB745" t="s">
        <v>1690</v>
      </c>
      <c r="AD745" t="s">
        <v>1690</v>
      </c>
      <c r="AE745" t="s">
        <v>1690</v>
      </c>
      <c r="AF745" t="s">
        <v>111</v>
      </c>
      <c r="AG745" t="s">
        <v>105</v>
      </c>
      <c r="AH745">
        <v>18</v>
      </c>
      <c r="AI745">
        <v>18</v>
      </c>
      <c r="AJ745">
        <v>8</v>
      </c>
      <c r="AK745">
        <v>8</v>
      </c>
      <c r="AL745">
        <v>0</v>
      </c>
      <c r="AM745">
        <v>0</v>
      </c>
      <c r="AN745">
        <v>0</v>
      </c>
      <c r="AO745">
        <v>0</v>
      </c>
      <c r="AP745" t="s">
        <v>106</v>
      </c>
      <c r="AQ745" t="s">
        <v>107</v>
      </c>
      <c r="AR745" t="s">
        <v>108</v>
      </c>
      <c r="AS745" t="s">
        <v>109</v>
      </c>
      <c r="AT745" t="s">
        <v>110</v>
      </c>
      <c r="AU745" t="s">
        <v>104</v>
      </c>
      <c r="AX745" t="s">
        <v>104</v>
      </c>
      <c r="AY745">
        <v>0</v>
      </c>
      <c r="AZ745">
        <v>0</v>
      </c>
      <c r="BA745">
        <v>0</v>
      </c>
      <c r="BC745">
        <v>0</v>
      </c>
      <c r="BD745">
        <v>0</v>
      </c>
      <c r="BJ745" t="s">
        <v>111</v>
      </c>
      <c r="BK745" t="s">
        <v>113</v>
      </c>
      <c r="BL745" t="str">
        <f>"https://www.hvlgroup.com/Products/Specs/"&amp;"H292503-AGB"</f>
        <v>https://www.hvlgroup.com/Products/Specs/H292503-AGB</v>
      </c>
      <c r="BM745" t="s">
        <v>1735</v>
      </c>
      <c r="BN745" t="str">
        <f>"https://www.hvlgroup.com/Product/"&amp;"H292503-AGB"</f>
        <v>https://www.hvlgroup.com/Product/H292503-AGB</v>
      </c>
      <c r="BO745" t="s">
        <v>104</v>
      </c>
      <c r="BP745" t="s">
        <v>104</v>
      </c>
      <c r="BQ745" t="s">
        <v>115</v>
      </c>
      <c r="BR745" t="s">
        <v>116</v>
      </c>
      <c r="BS745" t="s">
        <v>1736</v>
      </c>
      <c r="BT745">
        <v>0</v>
      </c>
      <c r="BV745" s="1">
        <v>43466</v>
      </c>
      <c r="BW745">
        <v>0</v>
      </c>
      <c r="BX745">
        <v>0</v>
      </c>
      <c r="BY745" t="s">
        <v>104</v>
      </c>
      <c r="BZ745">
        <v>0</v>
      </c>
      <c r="CA745">
        <v>0</v>
      </c>
      <c r="CB745">
        <v>0</v>
      </c>
      <c r="CC745">
        <v>0</v>
      </c>
      <c r="CD745">
        <v>1</v>
      </c>
      <c r="CE745">
        <v>151</v>
      </c>
      <c r="CF745" t="s">
        <v>90</v>
      </c>
      <c r="CI745" t="s">
        <v>111</v>
      </c>
      <c r="CJ745" t="s">
        <v>118</v>
      </c>
      <c r="CK745" t="s">
        <v>111</v>
      </c>
      <c r="CL745" t="s">
        <v>119</v>
      </c>
      <c r="CM745" t="s">
        <v>104</v>
      </c>
    </row>
    <row r="746" spans="1:91" x14ac:dyDescent="0.25">
      <c r="A746" t="s">
        <v>89</v>
      </c>
      <c r="B746" t="s">
        <v>90</v>
      </c>
      <c r="C746" t="s">
        <v>1737</v>
      </c>
      <c r="D746" t="s">
        <v>1732</v>
      </c>
      <c r="E746" s="4">
        <v>806134882808</v>
      </c>
      <c r="F746" t="s">
        <v>1116</v>
      </c>
      <c r="G746" s="4">
        <v>105</v>
      </c>
      <c r="H746" s="4">
        <v>210</v>
      </c>
      <c r="I746" t="s">
        <v>482</v>
      </c>
      <c r="J746" t="s">
        <v>1733</v>
      </c>
      <c r="K746" t="s">
        <v>96</v>
      </c>
      <c r="L746" t="s">
        <v>97</v>
      </c>
      <c r="M746" t="s">
        <v>98</v>
      </c>
      <c r="N746" t="s">
        <v>124</v>
      </c>
      <c r="P746" t="s">
        <v>1734</v>
      </c>
      <c r="Q746" t="s">
        <v>102</v>
      </c>
      <c r="R746">
        <v>0</v>
      </c>
      <c r="S746">
        <v>0</v>
      </c>
      <c r="T746">
        <v>4</v>
      </c>
      <c r="U746">
        <v>0</v>
      </c>
      <c r="V746">
        <v>0</v>
      </c>
      <c r="W746">
        <v>15</v>
      </c>
      <c r="X746">
        <v>0</v>
      </c>
      <c r="Y746">
        <v>0</v>
      </c>
      <c r="Z746">
        <v>3</v>
      </c>
      <c r="AA746">
        <v>40</v>
      </c>
      <c r="AB746" t="s">
        <v>1690</v>
      </c>
      <c r="AD746" t="s">
        <v>1690</v>
      </c>
      <c r="AE746" t="s">
        <v>1690</v>
      </c>
      <c r="AF746" t="s">
        <v>111</v>
      </c>
      <c r="AG746" t="s">
        <v>105</v>
      </c>
      <c r="AH746">
        <v>18</v>
      </c>
      <c r="AI746">
        <v>18</v>
      </c>
      <c r="AJ746">
        <v>8</v>
      </c>
      <c r="AK746">
        <v>8</v>
      </c>
      <c r="AL746">
        <v>0</v>
      </c>
      <c r="AM746">
        <v>0</v>
      </c>
      <c r="AN746">
        <v>0</v>
      </c>
      <c r="AO746">
        <v>0</v>
      </c>
      <c r="AP746" t="s">
        <v>106</v>
      </c>
      <c r="AQ746" t="s">
        <v>107</v>
      </c>
      <c r="AR746" t="s">
        <v>108</v>
      </c>
      <c r="AS746" t="s">
        <v>109</v>
      </c>
      <c r="AT746" t="s">
        <v>110</v>
      </c>
      <c r="AU746" t="s">
        <v>104</v>
      </c>
      <c r="AX746" t="s">
        <v>104</v>
      </c>
      <c r="AY746">
        <v>0</v>
      </c>
      <c r="AZ746">
        <v>0</v>
      </c>
      <c r="BA746">
        <v>0</v>
      </c>
      <c r="BC746">
        <v>0</v>
      </c>
      <c r="BD746">
        <v>0</v>
      </c>
      <c r="BJ746" t="s">
        <v>111</v>
      </c>
      <c r="BK746" t="s">
        <v>125</v>
      </c>
      <c r="BL746" t="str">
        <f>"https://www.hvlgroup.com/Products/Specs/"&amp;"H292503-PN"</f>
        <v>https://www.hvlgroup.com/Products/Specs/H292503-PN</v>
      </c>
      <c r="BM746" t="s">
        <v>1735</v>
      </c>
      <c r="BN746" t="str">
        <f>"https://www.hvlgroup.com/Product/"&amp;"H292503-PN"</f>
        <v>https://www.hvlgroup.com/Product/H292503-PN</v>
      </c>
      <c r="BO746" t="s">
        <v>104</v>
      </c>
      <c r="BP746" t="s">
        <v>104</v>
      </c>
      <c r="BQ746" t="s">
        <v>115</v>
      </c>
      <c r="BR746" t="s">
        <v>116</v>
      </c>
      <c r="BS746" t="s">
        <v>1736</v>
      </c>
      <c r="BT746">
        <v>0</v>
      </c>
      <c r="BV746" s="1">
        <v>43466</v>
      </c>
      <c r="BW746">
        <v>0</v>
      </c>
      <c r="BX746">
        <v>0</v>
      </c>
      <c r="BY746" t="s">
        <v>104</v>
      </c>
      <c r="BZ746">
        <v>0</v>
      </c>
      <c r="CA746">
        <v>0</v>
      </c>
      <c r="CB746">
        <v>0</v>
      </c>
      <c r="CC746">
        <v>0</v>
      </c>
      <c r="CD746">
        <v>1</v>
      </c>
      <c r="CE746">
        <v>151</v>
      </c>
      <c r="CF746" t="s">
        <v>90</v>
      </c>
      <c r="CI746" t="s">
        <v>111</v>
      </c>
      <c r="CJ746" t="s">
        <v>118</v>
      </c>
      <c r="CK746" t="s">
        <v>111</v>
      </c>
      <c r="CL746" t="s">
        <v>119</v>
      </c>
      <c r="CM746" t="s">
        <v>104</v>
      </c>
    </row>
    <row r="747" spans="1:91" x14ac:dyDescent="0.25">
      <c r="A747" t="s">
        <v>89</v>
      </c>
      <c r="B747" t="s">
        <v>90</v>
      </c>
      <c r="C747" t="s">
        <v>1738</v>
      </c>
      <c r="D747" t="s">
        <v>1739</v>
      </c>
      <c r="E747" s="4">
        <v>806134881030</v>
      </c>
      <c r="F747" t="s">
        <v>134</v>
      </c>
      <c r="G747" s="4">
        <v>105</v>
      </c>
      <c r="H747" s="4">
        <v>210</v>
      </c>
      <c r="I747" t="s">
        <v>135</v>
      </c>
      <c r="J747" t="s">
        <v>1740</v>
      </c>
      <c r="K747" t="s">
        <v>96</v>
      </c>
      <c r="L747" t="s">
        <v>97</v>
      </c>
      <c r="M747" t="s">
        <v>98</v>
      </c>
      <c r="N747" t="s">
        <v>99</v>
      </c>
      <c r="P747" t="s">
        <v>1741</v>
      </c>
      <c r="Q747" t="s">
        <v>1742</v>
      </c>
      <c r="R747">
        <v>0</v>
      </c>
      <c r="S747">
        <v>14.25</v>
      </c>
      <c r="T747">
        <v>10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1</v>
      </c>
      <c r="AA747">
        <v>60</v>
      </c>
      <c r="AB747" t="s">
        <v>1623</v>
      </c>
      <c r="AD747" t="s">
        <v>1623</v>
      </c>
      <c r="AE747" t="s">
        <v>1623</v>
      </c>
      <c r="AF747" t="s">
        <v>104</v>
      </c>
      <c r="AG747" t="s">
        <v>105</v>
      </c>
      <c r="AH747">
        <v>16</v>
      </c>
      <c r="AI747">
        <v>16</v>
      </c>
      <c r="AJ747">
        <v>14</v>
      </c>
      <c r="AK747">
        <v>7</v>
      </c>
      <c r="AL747">
        <v>0</v>
      </c>
      <c r="AM747">
        <v>0</v>
      </c>
      <c r="AN747">
        <v>0</v>
      </c>
      <c r="AO747">
        <v>0</v>
      </c>
      <c r="AP747" t="s">
        <v>106</v>
      </c>
      <c r="AQ747" t="s">
        <v>107</v>
      </c>
      <c r="AR747" t="s">
        <v>108</v>
      </c>
      <c r="AS747" t="s">
        <v>109</v>
      </c>
      <c r="AT747" t="s">
        <v>110</v>
      </c>
      <c r="AU747" t="s">
        <v>104</v>
      </c>
      <c r="AX747" t="s">
        <v>104</v>
      </c>
      <c r="AY747">
        <v>0</v>
      </c>
      <c r="AZ747">
        <v>0</v>
      </c>
      <c r="BA747">
        <v>4.75</v>
      </c>
      <c r="BC747">
        <v>0</v>
      </c>
      <c r="BD747">
        <v>0</v>
      </c>
      <c r="BJ747" t="s">
        <v>111</v>
      </c>
      <c r="BK747" t="s">
        <v>113</v>
      </c>
      <c r="BL747" t="str">
        <f>"https://www.hvlgroup.com/Products/Specs/"&amp;"H293701L-AGB"</f>
        <v>https://www.hvlgroup.com/Products/Specs/H293701L-AGB</v>
      </c>
      <c r="BM747" t="s">
        <v>1743</v>
      </c>
      <c r="BN747" t="str">
        <f>"https://www.hvlgroup.com/Product/"&amp;"H293701L-AGB"</f>
        <v>https://www.hvlgroup.com/Product/H293701L-AGB</v>
      </c>
      <c r="BO747" t="s">
        <v>104</v>
      </c>
      <c r="BP747" t="s">
        <v>104</v>
      </c>
      <c r="BQ747" t="s">
        <v>803</v>
      </c>
      <c r="BR747" t="s">
        <v>116</v>
      </c>
      <c r="BS747" t="s">
        <v>1744</v>
      </c>
      <c r="BT747">
        <v>10</v>
      </c>
      <c r="BV747" s="1">
        <v>43466</v>
      </c>
      <c r="BW747">
        <v>0</v>
      </c>
      <c r="BX747">
        <v>0</v>
      </c>
      <c r="BY747" t="s">
        <v>104</v>
      </c>
      <c r="BZ747">
        <v>0</v>
      </c>
      <c r="CA747">
        <v>0</v>
      </c>
      <c r="CB747">
        <v>0</v>
      </c>
      <c r="CC747">
        <v>0</v>
      </c>
      <c r="CD747">
        <v>1</v>
      </c>
      <c r="CE747">
        <v>34</v>
      </c>
      <c r="CF747" t="s">
        <v>90</v>
      </c>
      <c r="CI747" t="s">
        <v>111</v>
      </c>
      <c r="CJ747" t="s">
        <v>118</v>
      </c>
      <c r="CK747" t="s">
        <v>111</v>
      </c>
      <c r="CL747" t="s">
        <v>119</v>
      </c>
      <c r="CM747" t="s">
        <v>104</v>
      </c>
    </row>
    <row r="748" spans="1:91" x14ac:dyDescent="0.25">
      <c r="A748" t="s">
        <v>89</v>
      </c>
      <c r="B748" t="s">
        <v>90</v>
      </c>
      <c r="C748" t="s">
        <v>1745</v>
      </c>
      <c r="D748" t="s">
        <v>1746</v>
      </c>
      <c r="E748" s="4">
        <v>806134880866</v>
      </c>
      <c r="F748" t="s">
        <v>134</v>
      </c>
      <c r="G748" s="4">
        <v>76</v>
      </c>
      <c r="H748" s="4">
        <v>152</v>
      </c>
      <c r="I748" t="s">
        <v>1045</v>
      </c>
      <c r="J748" t="s">
        <v>1747</v>
      </c>
      <c r="K748" t="s">
        <v>96</v>
      </c>
      <c r="L748" t="s">
        <v>97</v>
      </c>
      <c r="M748" t="s">
        <v>98</v>
      </c>
      <c r="N748" t="s">
        <v>99</v>
      </c>
      <c r="P748" t="s">
        <v>1748</v>
      </c>
      <c r="Q748" t="s">
        <v>1742</v>
      </c>
      <c r="R748">
        <v>0</v>
      </c>
      <c r="S748">
        <v>8</v>
      </c>
      <c r="T748">
        <v>12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1</v>
      </c>
      <c r="AA748">
        <v>60</v>
      </c>
      <c r="AB748" t="s">
        <v>1623</v>
      </c>
      <c r="AD748" t="s">
        <v>1623</v>
      </c>
      <c r="AE748" t="s">
        <v>1623</v>
      </c>
      <c r="AF748" t="s">
        <v>104</v>
      </c>
      <c r="AG748" t="s">
        <v>105</v>
      </c>
      <c r="AH748">
        <v>10</v>
      </c>
      <c r="AI748">
        <v>10</v>
      </c>
      <c r="AJ748">
        <v>17</v>
      </c>
      <c r="AK748">
        <v>5</v>
      </c>
      <c r="AL748">
        <v>0</v>
      </c>
      <c r="AM748">
        <v>0</v>
      </c>
      <c r="AN748">
        <v>0</v>
      </c>
      <c r="AO748">
        <v>0</v>
      </c>
      <c r="AP748" t="s">
        <v>106</v>
      </c>
      <c r="AQ748" t="s">
        <v>107</v>
      </c>
      <c r="AR748" t="s">
        <v>108</v>
      </c>
      <c r="AS748" t="s">
        <v>109</v>
      </c>
      <c r="AT748" t="s">
        <v>110</v>
      </c>
      <c r="AU748" t="s">
        <v>104</v>
      </c>
      <c r="AX748" t="s">
        <v>104</v>
      </c>
      <c r="AY748">
        <v>0</v>
      </c>
      <c r="AZ748">
        <v>0</v>
      </c>
      <c r="BA748">
        <v>4.75</v>
      </c>
      <c r="BC748">
        <v>0</v>
      </c>
      <c r="BD748">
        <v>0</v>
      </c>
      <c r="BJ748" t="s">
        <v>111</v>
      </c>
      <c r="BK748" t="s">
        <v>113</v>
      </c>
      <c r="BL748" t="str">
        <f>"https://www.hvlgroup.com/Products/Specs/"&amp;"H293701S-AGB"</f>
        <v>https://www.hvlgroup.com/Products/Specs/H293701S-AGB</v>
      </c>
      <c r="BM748" t="s">
        <v>1743</v>
      </c>
      <c r="BN748" t="str">
        <f>"https://www.hvlgroup.com/Product/"&amp;"H293701S-AGB"</f>
        <v>https://www.hvlgroup.com/Product/H293701S-AGB</v>
      </c>
      <c r="BO748" t="s">
        <v>104</v>
      </c>
      <c r="BP748" t="s">
        <v>104</v>
      </c>
      <c r="BQ748" t="s">
        <v>803</v>
      </c>
      <c r="BR748" t="s">
        <v>116</v>
      </c>
      <c r="BS748" t="s">
        <v>946</v>
      </c>
      <c r="BT748">
        <v>12</v>
      </c>
      <c r="BV748" s="1">
        <v>43466</v>
      </c>
      <c r="BW748">
        <v>0</v>
      </c>
      <c r="BX748">
        <v>0</v>
      </c>
      <c r="BY748" t="s">
        <v>104</v>
      </c>
      <c r="BZ748">
        <v>0</v>
      </c>
      <c r="CA748">
        <v>0</v>
      </c>
      <c r="CB748">
        <v>0</v>
      </c>
      <c r="CC748">
        <v>0</v>
      </c>
      <c r="CD748">
        <v>1</v>
      </c>
      <c r="CE748">
        <v>34</v>
      </c>
      <c r="CF748" t="s">
        <v>90</v>
      </c>
      <c r="CI748" t="s">
        <v>111</v>
      </c>
      <c r="CJ748" t="s">
        <v>118</v>
      </c>
      <c r="CK748" t="s">
        <v>111</v>
      </c>
      <c r="CL748" t="s">
        <v>119</v>
      </c>
      <c r="CM748" t="s">
        <v>104</v>
      </c>
    </row>
    <row r="749" spans="1:91" x14ac:dyDescent="0.25">
      <c r="A749" t="s">
        <v>89</v>
      </c>
      <c r="B749" t="s">
        <v>90</v>
      </c>
      <c r="C749" t="s">
        <v>1749</v>
      </c>
      <c r="D749" t="s">
        <v>1750</v>
      </c>
      <c r="E749" s="4">
        <v>806134882785</v>
      </c>
      <c r="F749" t="s">
        <v>93</v>
      </c>
      <c r="G749" s="4">
        <v>97</v>
      </c>
      <c r="H749" s="4">
        <v>194</v>
      </c>
      <c r="I749" t="s">
        <v>548</v>
      </c>
      <c r="J749" t="s">
        <v>1751</v>
      </c>
      <c r="K749" t="s">
        <v>96</v>
      </c>
      <c r="L749" t="s">
        <v>97</v>
      </c>
      <c r="M749" t="s">
        <v>98</v>
      </c>
      <c r="N749" t="s">
        <v>460</v>
      </c>
      <c r="P749" t="s">
        <v>551</v>
      </c>
      <c r="Q749" t="s">
        <v>1207</v>
      </c>
      <c r="R749">
        <v>0</v>
      </c>
      <c r="S749">
        <v>8.25</v>
      </c>
      <c r="T749">
        <v>17</v>
      </c>
      <c r="U749">
        <v>0</v>
      </c>
      <c r="V749">
        <v>0</v>
      </c>
      <c r="W749">
        <v>0</v>
      </c>
      <c r="X749">
        <v>9.25</v>
      </c>
      <c r="Y749">
        <v>0</v>
      </c>
      <c r="Z749">
        <v>1</v>
      </c>
      <c r="AA749">
        <v>60</v>
      </c>
      <c r="AB749" t="s">
        <v>1623</v>
      </c>
      <c r="AD749" t="s">
        <v>1623</v>
      </c>
      <c r="AE749" t="s">
        <v>1623</v>
      </c>
      <c r="AF749" t="s">
        <v>104</v>
      </c>
      <c r="AG749" t="s">
        <v>105</v>
      </c>
      <c r="AH749">
        <v>20</v>
      </c>
      <c r="AI749">
        <v>12</v>
      </c>
      <c r="AJ749">
        <v>12</v>
      </c>
      <c r="AK749">
        <v>4</v>
      </c>
      <c r="AL749">
        <v>0</v>
      </c>
      <c r="AM749">
        <v>0</v>
      </c>
      <c r="AN749">
        <v>0</v>
      </c>
      <c r="AO749">
        <v>0</v>
      </c>
      <c r="AP749" t="s">
        <v>106</v>
      </c>
      <c r="AQ749" t="s">
        <v>107</v>
      </c>
      <c r="AR749" t="s">
        <v>108</v>
      </c>
      <c r="AS749" t="s">
        <v>109</v>
      </c>
      <c r="AT749" t="s">
        <v>110</v>
      </c>
      <c r="AU749" t="s">
        <v>104</v>
      </c>
      <c r="AX749" t="s">
        <v>104</v>
      </c>
      <c r="AY749">
        <v>0</v>
      </c>
      <c r="AZ749">
        <v>0</v>
      </c>
      <c r="BA749">
        <v>4.75</v>
      </c>
      <c r="BC749">
        <v>0</v>
      </c>
      <c r="BD749">
        <v>0</v>
      </c>
      <c r="BJ749" t="s">
        <v>111</v>
      </c>
      <c r="BK749" t="s">
        <v>461</v>
      </c>
      <c r="BL749" t="str">
        <f>"https://www.hvlgroup.com/Products/Specs/"&amp;"H294101-AGB/BK"</f>
        <v>https://www.hvlgroup.com/Products/Specs/H294101-AGB/BK</v>
      </c>
      <c r="BM749" t="s">
        <v>1752</v>
      </c>
      <c r="BN749" t="str">
        <f>"https://www.hvlgroup.com/Product/"&amp;"H294101-AGB/BK"</f>
        <v>https://www.hvlgroup.com/Product/H294101-AGB/BK</v>
      </c>
      <c r="BO749" t="s">
        <v>104</v>
      </c>
      <c r="BP749" t="s">
        <v>104</v>
      </c>
      <c r="BQ749" t="s">
        <v>1753</v>
      </c>
      <c r="BR749" t="s">
        <v>116</v>
      </c>
      <c r="BS749" t="s">
        <v>1754</v>
      </c>
      <c r="BT749">
        <v>9.5</v>
      </c>
      <c r="BV749" s="1">
        <v>43466</v>
      </c>
      <c r="BW749">
        <v>0</v>
      </c>
      <c r="BX749">
        <v>0</v>
      </c>
      <c r="BY749" t="s">
        <v>111</v>
      </c>
      <c r="BZ749">
        <v>0</v>
      </c>
      <c r="CA749">
        <v>0</v>
      </c>
      <c r="CB749">
        <v>0</v>
      </c>
      <c r="CC749">
        <v>0</v>
      </c>
      <c r="CD749">
        <v>1</v>
      </c>
      <c r="CE749">
        <v>86</v>
      </c>
      <c r="CF749" t="s">
        <v>90</v>
      </c>
      <c r="CI749" t="s">
        <v>111</v>
      </c>
      <c r="CJ749" t="s">
        <v>118</v>
      </c>
      <c r="CK749" t="s">
        <v>111</v>
      </c>
      <c r="CL749" t="s">
        <v>119</v>
      </c>
      <c r="CM749" t="s">
        <v>104</v>
      </c>
    </row>
    <row r="750" spans="1:91" x14ac:dyDescent="0.25">
      <c r="A750" t="s">
        <v>89</v>
      </c>
      <c r="B750" t="s">
        <v>90</v>
      </c>
      <c r="C750" t="s">
        <v>1755</v>
      </c>
      <c r="D750" t="s">
        <v>1750</v>
      </c>
      <c r="E750" s="4">
        <v>806134882396</v>
      </c>
      <c r="F750" t="s">
        <v>93</v>
      </c>
      <c r="G750" s="4">
        <v>97</v>
      </c>
      <c r="H750" s="4">
        <v>194</v>
      </c>
      <c r="I750" t="s">
        <v>548</v>
      </c>
      <c r="J750" t="s">
        <v>1751</v>
      </c>
      <c r="K750" t="s">
        <v>96</v>
      </c>
      <c r="L750" t="s">
        <v>97</v>
      </c>
      <c r="M750" t="s">
        <v>98</v>
      </c>
      <c r="N750" t="s">
        <v>465</v>
      </c>
      <c r="P750" t="s">
        <v>551</v>
      </c>
      <c r="Q750" t="s">
        <v>1207</v>
      </c>
      <c r="R750">
        <v>0</v>
      </c>
      <c r="S750">
        <v>8.25</v>
      </c>
      <c r="T750">
        <v>17</v>
      </c>
      <c r="U750">
        <v>0</v>
      </c>
      <c r="V750">
        <v>0</v>
      </c>
      <c r="W750">
        <v>0</v>
      </c>
      <c r="X750">
        <v>9.25</v>
      </c>
      <c r="Y750">
        <v>0</v>
      </c>
      <c r="Z750">
        <v>1</v>
      </c>
      <c r="AA750">
        <v>60</v>
      </c>
      <c r="AB750" t="s">
        <v>1623</v>
      </c>
      <c r="AD750" t="s">
        <v>1623</v>
      </c>
      <c r="AE750" t="s">
        <v>1623</v>
      </c>
      <c r="AF750" t="s">
        <v>104</v>
      </c>
      <c r="AG750" t="s">
        <v>105</v>
      </c>
      <c r="AH750">
        <v>20</v>
      </c>
      <c r="AI750">
        <v>12</v>
      </c>
      <c r="AJ750">
        <v>12</v>
      </c>
      <c r="AK750">
        <v>4</v>
      </c>
      <c r="AL750">
        <v>0</v>
      </c>
      <c r="AM750">
        <v>0</v>
      </c>
      <c r="AN750">
        <v>0</v>
      </c>
      <c r="AO750">
        <v>0</v>
      </c>
      <c r="AP750" t="s">
        <v>106</v>
      </c>
      <c r="AQ750" t="s">
        <v>107</v>
      </c>
      <c r="AR750" t="s">
        <v>108</v>
      </c>
      <c r="AS750" t="s">
        <v>109</v>
      </c>
      <c r="AT750" t="s">
        <v>110</v>
      </c>
      <c r="AU750" t="s">
        <v>104</v>
      </c>
      <c r="AX750" t="s">
        <v>104</v>
      </c>
      <c r="AY750">
        <v>0</v>
      </c>
      <c r="AZ750">
        <v>0</v>
      </c>
      <c r="BA750">
        <v>4.75</v>
      </c>
      <c r="BC750">
        <v>0</v>
      </c>
      <c r="BD750">
        <v>0</v>
      </c>
      <c r="BJ750" t="s">
        <v>111</v>
      </c>
      <c r="BK750" t="s">
        <v>466</v>
      </c>
      <c r="BL750" t="str">
        <f>"https://www.hvlgroup.com/Products/Specs/"&amp;"H294101-PN/BK"</f>
        <v>https://www.hvlgroup.com/Products/Specs/H294101-PN/BK</v>
      </c>
      <c r="BM750" t="s">
        <v>1752</v>
      </c>
      <c r="BN750" t="str">
        <f>"https://www.hvlgroup.com/Product/"&amp;"H294101-PN/BK"</f>
        <v>https://www.hvlgroup.com/Product/H294101-PN/BK</v>
      </c>
      <c r="BO750" t="s">
        <v>104</v>
      </c>
      <c r="BP750" t="s">
        <v>104</v>
      </c>
      <c r="BQ750" t="s">
        <v>1753</v>
      </c>
      <c r="BR750" t="s">
        <v>116</v>
      </c>
      <c r="BS750" t="s">
        <v>1754</v>
      </c>
      <c r="BT750">
        <v>9.5</v>
      </c>
      <c r="BV750" s="1">
        <v>43466</v>
      </c>
      <c r="BW750">
        <v>0</v>
      </c>
      <c r="BX750">
        <v>0</v>
      </c>
      <c r="BY750" t="s">
        <v>111</v>
      </c>
      <c r="BZ750">
        <v>0</v>
      </c>
      <c r="CA750">
        <v>0</v>
      </c>
      <c r="CB750">
        <v>0</v>
      </c>
      <c r="CC750">
        <v>0</v>
      </c>
      <c r="CD750">
        <v>1</v>
      </c>
      <c r="CE750">
        <v>86</v>
      </c>
      <c r="CF750" t="s">
        <v>90</v>
      </c>
      <c r="CI750" t="s">
        <v>111</v>
      </c>
      <c r="CJ750" t="s">
        <v>118</v>
      </c>
      <c r="CK750" t="s">
        <v>111</v>
      </c>
      <c r="CL750" t="s">
        <v>119</v>
      </c>
      <c r="CM750" t="s">
        <v>104</v>
      </c>
    </row>
    <row r="751" spans="1:91" x14ac:dyDescent="0.25">
      <c r="A751" t="s">
        <v>89</v>
      </c>
      <c r="B751" t="s">
        <v>90</v>
      </c>
      <c r="C751" t="s">
        <v>1756</v>
      </c>
      <c r="D751" t="s">
        <v>1757</v>
      </c>
      <c r="E751" s="4">
        <v>806134882778</v>
      </c>
      <c r="F751" t="s">
        <v>187</v>
      </c>
      <c r="G751" s="4">
        <v>138</v>
      </c>
      <c r="H751" s="4">
        <v>276</v>
      </c>
      <c r="I751" t="s">
        <v>1045</v>
      </c>
      <c r="J751" t="s">
        <v>1751</v>
      </c>
      <c r="K751" t="s">
        <v>96</v>
      </c>
      <c r="L751" t="s">
        <v>97</v>
      </c>
      <c r="M751" t="s">
        <v>98</v>
      </c>
      <c r="N751" t="s">
        <v>460</v>
      </c>
      <c r="P751" t="s">
        <v>551</v>
      </c>
      <c r="Q751" t="s">
        <v>1207</v>
      </c>
      <c r="R751">
        <v>0</v>
      </c>
      <c r="S751">
        <v>15.25</v>
      </c>
      <c r="T751">
        <v>20.25</v>
      </c>
      <c r="U751">
        <v>0</v>
      </c>
      <c r="V751">
        <v>0</v>
      </c>
      <c r="W751">
        <v>0</v>
      </c>
      <c r="X751">
        <v>0</v>
      </c>
      <c r="Y751">
        <v>4</v>
      </c>
      <c r="Z751">
        <v>1</v>
      </c>
      <c r="AA751">
        <v>60</v>
      </c>
      <c r="AB751" t="s">
        <v>1623</v>
      </c>
      <c r="AD751" t="s">
        <v>1623</v>
      </c>
      <c r="AE751" t="s">
        <v>1623</v>
      </c>
      <c r="AF751" t="s">
        <v>104</v>
      </c>
      <c r="AG751" t="s">
        <v>105</v>
      </c>
      <c r="AH751">
        <v>24</v>
      </c>
      <c r="AI751">
        <v>19</v>
      </c>
      <c r="AJ751">
        <v>19</v>
      </c>
      <c r="AK751">
        <v>6</v>
      </c>
      <c r="AL751">
        <v>0</v>
      </c>
      <c r="AM751">
        <v>0</v>
      </c>
      <c r="AN751">
        <v>0</v>
      </c>
      <c r="AO751">
        <v>0</v>
      </c>
      <c r="AP751" t="s">
        <v>106</v>
      </c>
      <c r="AQ751" t="s">
        <v>107</v>
      </c>
      <c r="AR751" t="s">
        <v>108</v>
      </c>
      <c r="AS751" t="s">
        <v>109</v>
      </c>
      <c r="AT751" t="s">
        <v>110</v>
      </c>
      <c r="AU751" t="s">
        <v>104</v>
      </c>
      <c r="AX751" t="s">
        <v>104</v>
      </c>
      <c r="AY751">
        <v>0</v>
      </c>
      <c r="AZ751">
        <v>0</v>
      </c>
      <c r="BA751">
        <v>4.75</v>
      </c>
      <c r="BC751">
        <v>120</v>
      </c>
      <c r="BD751">
        <v>0</v>
      </c>
      <c r="BE751" t="s">
        <v>136</v>
      </c>
      <c r="BJ751" t="s">
        <v>111</v>
      </c>
      <c r="BK751" t="s">
        <v>461</v>
      </c>
      <c r="BL751" t="str">
        <f>"https://www.hvlgroup.com/Products/Specs/"&amp;"H294701L-AGB/BK"</f>
        <v>https://www.hvlgroup.com/Products/Specs/H294701L-AGB/BK</v>
      </c>
      <c r="BM751" t="s">
        <v>1758</v>
      </c>
      <c r="BN751" t="str">
        <f>"https://www.hvlgroup.com/Product/"&amp;"H294701L-AGB/BK"</f>
        <v>https://www.hvlgroup.com/Product/H294701L-AGB/BK</v>
      </c>
      <c r="BO751" t="s">
        <v>104</v>
      </c>
      <c r="BP751" t="s">
        <v>104</v>
      </c>
      <c r="BQ751" t="s">
        <v>1753</v>
      </c>
      <c r="BR751" t="s">
        <v>116</v>
      </c>
      <c r="BS751" t="s">
        <v>1759</v>
      </c>
      <c r="BT751">
        <v>15.13</v>
      </c>
      <c r="BV751" s="1">
        <v>43466</v>
      </c>
      <c r="BW751">
        <v>0</v>
      </c>
      <c r="BX751">
        <v>0</v>
      </c>
      <c r="BY751" t="s">
        <v>104</v>
      </c>
      <c r="BZ751">
        <v>0</v>
      </c>
      <c r="CA751">
        <v>0</v>
      </c>
      <c r="CB751">
        <v>0</v>
      </c>
      <c r="CC751">
        <v>0</v>
      </c>
      <c r="CD751">
        <v>1</v>
      </c>
      <c r="CE751">
        <v>51</v>
      </c>
      <c r="CF751" t="s">
        <v>90</v>
      </c>
      <c r="CI751" t="s">
        <v>111</v>
      </c>
      <c r="CJ751" t="s">
        <v>118</v>
      </c>
      <c r="CK751" t="s">
        <v>111</v>
      </c>
      <c r="CL751" t="s">
        <v>119</v>
      </c>
      <c r="CM751" t="s">
        <v>104</v>
      </c>
    </row>
    <row r="752" spans="1:91" x14ac:dyDescent="0.25">
      <c r="A752" t="s">
        <v>89</v>
      </c>
      <c r="B752" t="s">
        <v>90</v>
      </c>
      <c r="C752" t="s">
        <v>1760</v>
      </c>
      <c r="D752" t="s">
        <v>1757</v>
      </c>
      <c r="E752" s="4">
        <v>806134882761</v>
      </c>
      <c r="F752" t="s">
        <v>187</v>
      </c>
      <c r="G752" s="4">
        <v>138</v>
      </c>
      <c r="H752" s="4">
        <v>276</v>
      </c>
      <c r="I752" t="s">
        <v>1045</v>
      </c>
      <c r="J752" t="s">
        <v>1751</v>
      </c>
      <c r="K752" t="s">
        <v>96</v>
      </c>
      <c r="L752" t="s">
        <v>97</v>
      </c>
      <c r="M752" t="s">
        <v>98</v>
      </c>
      <c r="N752" t="s">
        <v>465</v>
      </c>
      <c r="P752" t="s">
        <v>551</v>
      </c>
      <c r="Q752" t="s">
        <v>1207</v>
      </c>
      <c r="R752">
        <v>0</v>
      </c>
      <c r="S752">
        <v>15.25</v>
      </c>
      <c r="T752">
        <v>20.25</v>
      </c>
      <c r="U752">
        <v>0</v>
      </c>
      <c r="V752">
        <v>0</v>
      </c>
      <c r="W752">
        <v>0</v>
      </c>
      <c r="X752">
        <v>0</v>
      </c>
      <c r="Y752">
        <v>4</v>
      </c>
      <c r="Z752">
        <v>1</v>
      </c>
      <c r="AA752">
        <v>60</v>
      </c>
      <c r="AB752" t="s">
        <v>1623</v>
      </c>
      <c r="AD752" t="s">
        <v>1623</v>
      </c>
      <c r="AE752" t="s">
        <v>1623</v>
      </c>
      <c r="AF752" t="s">
        <v>104</v>
      </c>
      <c r="AG752" t="s">
        <v>105</v>
      </c>
      <c r="AH752">
        <v>24</v>
      </c>
      <c r="AI752">
        <v>19</v>
      </c>
      <c r="AJ752">
        <v>19</v>
      </c>
      <c r="AK752">
        <v>6</v>
      </c>
      <c r="AL752">
        <v>0</v>
      </c>
      <c r="AM752">
        <v>0</v>
      </c>
      <c r="AN752">
        <v>0</v>
      </c>
      <c r="AO752">
        <v>0</v>
      </c>
      <c r="AP752" t="s">
        <v>106</v>
      </c>
      <c r="AQ752" t="s">
        <v>107</v>
      </c>
      <c r="AR752" t="s">
        <v>108</v>
      </c>
      <c r="AS752" t="s">
        <v>109</v>
      </c>
      <c r="AT752" t="s">
        <v>110</v>
      </c>
      <c r="AU752" t="s">
        <v>104</v>
      </c>
      <c r="AX752" t="s">
        <v>104</v>
      </c>
      <c r="AY752">
        <v>0</v>
      </c>
      <c r="AZ752">
        <v>0</v>
      </c>
      <c r="BA752">
        <v>4.75</v>
      </c>
      <c r="BC752">
        <v>120</v>
      </c>
      <c r="BD752">
        <v>0</v>
      </c>
      <c r="BE752" t="s">
        <v>136</v>
      </c>
      <c r="BJ752" t="s">
        <v>111</v>
      </c>
      <c r="BK752" t="s">
        <v>466</v>
      </c>
      <c r="BL752" t="str">
        <f>"https://www.hvlgroup.com/Products/Specs/"&amp;"H294701L-PN/BK"</f>
        <v>https://www.hvlgroup.com/Products/Specs/H294701L-PN/BK</v>
      </c>
      <c r="BM752" t="s">
        <v>1758</v>
      </c>
      <c r="BN752" t="str">
        <f>"https://www.hvlgroup.com/Product/"&amp;"H294701L-PN/BK"</f>
        <v>https://www.hvlgroup.com/Product/H294701L-PN/BK</v>
      </c>
      <c r="BO752" t="s">
        <v>104</v>
      </c>
      <c r="BP752" t="s">
        <v>104</v>
      </c>
      <c r="BQ752" t="s">
        <v>1753</v>
      </c>
      <c r="BR752" t="s">
        <v>116</v>
      </c>
      <c r="BS752" t="s">
        <v>1759</v>
      </c>
      <c r="BT752">
        <v>15.13</v>
      </c>
      <c r="BV752" s="1">
        <v>43466</v>
      </c>
      <c r="BW752">
        <v>0</v>
      </c>
      <c r="BX752">
        <v>0</v>
      </c>
      <c r="BY752" t="s">
        <v>104</v>
      </c>
      <c r="BZ752">
        <v>0</v>
      </c>
      <c r="CA752">
        <v>0</v>
      </c>
      <c r="CB752">
        <v>0</v>
      </c>
      <c r="CC752">
        <v>0</v>
      </c>
      <c r="CD752">
        <v>1</v>
      </c>
      <c r="CE752">
        <v>51</v>
      </c>
      <c r="CF752" t="s">
        <v>90</v>
      </c>
      <c r="CI752" t="s">
        <v>111</v>
      </c>
      <c r="CJ752" t="s">
        <v>118</v>
      </c>
      <c r="CK752" t="s">
        <v>111</v>
      </c>
      <c r="CL752" t="s">
        <v>119</v>
      </c>
      <c r="CM752" t="s">
        <v>104</v>
      </c>
    </row>
    <row r="753" spans="1:91" x14ac:dyDescent="0.25">
      <c r="A753" t="s">
        <v>89</v>
      </c>
      <c r="B753" t="s">
        <v>90</v>
      </c>
      <c r="C753" t="s">
        <v>1761</v>
      </c>
      <c r="D753" t="s">
        <v>1762</v>
      </c>
      <c r="E753" s="4">
        <v>806134882792</v>
      </c>
      <c r="F753" t="s">
        <v>192</v>
      </c>
      <c r="G753" s="4">
        <v>105</v>
      </c>
      <c r="I753" t="s">
        <v>1045</v>
      </c>
      <c r="J753" t="s">
        <v>1751</v>
      </c>
      <c r="K753" t="s">
        <v>96</v>
      </c>
      <c r="L753" t="s">
        <v>97</v>
      </c>
      <c r="M753" t="s">
        <v>98</v>
      </c>
      <c r="N753" t="s">
        <v>460</v>
      </c>
      <c r="P753" t="s">
        <v>551</v>
      </c>
      <c r="Q753" t="s">
        <v>1207</v>
      </c>
      <c r="R753">
        <v>0</v>
      </c>
      <c r="S753">
        <v>8.25</v>
      </c>
      <c r="T753">
        <v>13</v>
      </c>
      <c r="U753">
        <v>0</v>
      </c>
      <c r="V753">
        <v>0</v>
      </c>
      <c r="W753">
        <v>0</v>
      </c>
      <c r="X753">
        <v>0</v>
      </c>
      <c r="Y753">
        <v>3</v>
      </c>
      <c r="Z753">
        <v>1</v>
      </c>
      <c r="AA753">
        <v>60</v>
      </c>
      <c r="AB753" t="s">
        <v>1623</v>
      </c>
      <c r="AD753" t="s">
        <v>1623</v>
      </c>
      <c r="AE753" t="s">
        <v>1623</v>
      </c>
      <c r="AF753" t="s">
        <v>104</v>
      </c>
      <c r="AG753" t="s">
        <v>105</v>
      </c>
      <c r="AH753">
        <v>16</v>
      </c>
      <c r="AI753">
        <v>12</v>
      </c>
      <c r="AJ753">
        <v>12</v>
      </c>
      <c r="AK753">
        <v>5</v>
      </c>
      <c r="AL753">
        <v>0</v>
      </c>
      <c r="AM753">
        <v>0</v>
      </c>
      <c r="AN753">
        <v>0</v>
      </c>
      <c r="AO753">
        <v>0</v>
      </c>
      <c r="AP753" t="s">
        <v>106</v>
      </c>
      <c r="AQ753" t="s">
        <v>107</v>
      </c>
      <c r="AR753" t="s">
        <v>108</v>
      </c>
      <c r="AS753" t="s">
        <v>109</v>
      </c>
      <c r="AT753" t="s">
        <v>110</v>
      </c>
      <c r="AU753" t="s">
        <v>104</v>
      </c>
      <c r="AX753" t="s">
        <v>104</v>
      </c>
      <c r="AY753">
        <v>0</v>
      </c>
      <c r="AZ753">
        <v>0</v>
      </c>
      <c r="BA753">
        <v>4.75</v>
      </c>
      <c r="BC753">
        <v>120</v>
      </c>
      <c r="BD753">
        <v>0</v>
      </c>
      <c r="BE753" t="s">
        <v>136</v>
      </c>
      <c r="BJ753" t="s">
        <v>111</v>
      </c>
      <c r="BK753" t="s">
        <v>461</v>
      </c>
      <c r="BL753" t="str">
        <f>"https://www.hvlgroup.com/Products/Specs/"&amp;"H294701S-AGB/BK"</f>
        <v>https://www.hvlgroup.com/Products/Specs/H294701S-AGB/BK</v>
      </c>
      <c r="BM753" t="s">
        <v>1758</v>
      </c>
      <c r="BN753" t="str">
        <f>"https://www.hvlgroup.com/Product/"&amp;"H294701S-AGB/BK"</f>
        <v>https://www.hvlgroup.com/Product/H294701S-AGB/BK</v>
      </c>
      <c r="BO753" t="s">
        <v>104</v>
      </c>
      <c r="BP753" t="s">
        <v>104</v>
      </c>
      <c r="BQ753" t="s">
        <v>1753</v>
      </c>
      <c r="BR753" t="s">
        <v>116</v>
      </c>
      <c r="BS753" t="s">
        <v>1754</v>
      </c>
      <c r="BT753">
        <v>9.5</v>
      </c>
      <c r="BV753" s="1">
        <v>43466</v>
      </c>
      <c r="BW753">
        <v>0</v>
      </c>
      <c r="BX753">
        <v>0</v>
      </c>
      <c r="BY753" t="s">
        <v>104</v>
      </c>
      <c r="BZ753">
        <v>0</v>
      </c>
      <c r="CA753">
        <v>0</v>
      </c>
      <c r="CB753">
        <v>0</v>
      </c>
      <c r="CC753">
        <v>0</v>
      </c>
      <c r="CD753">
        <v>1</v>
      </c>
      <c r="CE753">
        <v>51</v>
      </c>
      <c r="CF753" t="s">
        <v>90</v>
      </c>
      <c r="CG753" s="1">
        <v>43709</v>
      </c>
      <c r="CI753" t="s">
        <v>111</v>
      </c>
      <c r="CJ753" t="s">
        <v>118</v>
      </c>
      <c r="CK753" t="s">
        <v>111</v>
      </c>
      <c r="CL753" t="s">
        <v>119</v>
      </c>
      <c r="CM753" t="s">
        <v>104</v>
      </c>
    </row>
    <row r="754" spans="1:91" x14ac:dyDescent="0.25">
      <c r="A754" t="s">
        <v>89</v>
      </c>
      <c r="B754" t="s">
        <v>90</v>
      </c>
      <c r="C754" t="s">
        <v>1763</v>
      </c>
      <c r="D754" t="s">
        <v>1762</v>
      </c>
      <c r="E754" s="4">
        <v>806134882297</v>
      </c>
      <c r="F754" t="s">
        <v>192</v>
      </c>
      <c r="G754" s="4">
        <v>105</v>
      </c>
      <c r="I754" t="s">
        <v>135</v>
      </c>
      <c r="J754" t="s">
        <v>1751</v>
      </c>
      <c r="K754" t="s">
        <v>96</v>
      </c>
      <c r="L754" t="s">
        <v>97</v>
      </c>
      <c r="M754" t="s">
        <v>98</v>
      </c>
      <c r="N754" t="s">
        <v>465</v>
      </c>
      <c r="P754" t="s">
        <v>551</v>
      </c>
      <c r="Q754" t="s">
        <v>1207</v>
      </c>
      <c r="R754">
        <v>0</v>
      </c>
      <c r="S754">
        <v>8.25</v>
      </c>
      <c r="T754">
        <v>13</v>
      </c>
      <c r="U754">
        <v>0</v>
      </c>
      <c r="V754">
        <v>0</v>
      </c>
      <c r="W754">
        <v>0</v>
      </c>
      <c r="X754">
        <v>0</v>
      </c>
      <c r="Y754">
        <v>3</v>
      </c>
      <c r="Z754">
        <v>1</v>
      </c>
      <c r="AA754">
        <v>60</v>
      </c>
      <c r="AB754" t="s">
        <v>1623</v>
      </c>
      <c r="AD754" t="s">
        <v>1623</v>
      </c>
      <c r="AE754" t="s">
        <v>1623</v>
      </c>
      <c r="AF754" t="s">
        <v>104</v>
      </c>
      <c r="AG754" t="s">
        <v>105</v>
      </c>
      <c r="AH754">
        <v>17</v>
      </c>
      <c r="AI754">
        <v>12</v>
      </c>
      <c r="AJ754">
        <v>12</v>
      </c>
      <c r="AK754">
        <v>5</v>
      </c>
      <c r="AL754">
        <v>0</v>
      </c>
      <c r="AM754">
        <v>0</v>
      </c>
      <c r="AN754">
        <v>0</v>
      </c>
      <c r="AO754">
        <v>0</v>
      </c>
      <c r="AP754" t="s">
        <v>106</v>
      </c>
      <c r="AQ754" t="s">
        <v>107</v>
      </c>
      <c r="AR754" t="s">
        <v>108</v>
      </c>
      <c r="AS754" t="s">
        <v>109</v>
      </c>
      <c r="AT754" t="s">
        <v>110</v>
      </c>
      <c r="AU754" t="s">
        <v>104</v>
      </c>
      <c r="AX754" t="s">
        <v>104</v>
      </c>
      <c r="AY754">
        <v>0</v>
      </c>
      <c r="AZ754">
        <v>0</v>
      </c>
      <c r="BA754">
        <v>4.75</v>
      </c>
      <c r="BC754">
        <v>120</v>
      </c>
      <c r="BD754">
        <v>0</v>
      </c>
      <c r="BE754" t="s">
        <v>136</v>
      </c>
      <c r="BJ754" t="s">
        <v>111</v>
      </c>
      <c r="BK754" t="s">
        <v>466</v>
      </c>
      <c r="BL754" t="str">
        <f>"https://www.hvlgroup.com/Products/Specs/"&amp;"H294701S-PN/BK"</f>
        <v>https://www.hvlgroup.com/Products/Specs/H294701S-PN/BK</v>
      </c>
      <c r="BM754" t="s">
        <v>1758</v>
      </c>
      <c r="BN754" t="str">
        <f>"https://www.hvlgroup.com/Product/"&amp;"H294701S-PN/BK"</f>
        <v>https://www.hvlgroup.com/Product/H294701S-PN/BK</v>
      </c>
      <c r="BO754" t="s">
        <v>104</v>
      </c>
      <c r="BP754" t="s">
        <v>104</v>
      </c>
      <c r="BQ754" t="s">
        <v>1753</v>
      </c>
      <c r="BR754" t="s">
        <v>116</v>
      </c>
      <c r="BS754" t="s">
        <v>1754</v>
      </c>
      <c r="BT754">
        <v>9.5</v>
      </c>
      <c r="BV754" s="1">
        <v>43466</v>
      </c>
      <c r="BW754">
        <v>0</v>
      </c>
      <c r="BX754">
        <v>0</v>
      </c>
      <c r="BY754" t="s">
        <v>104</v>
      </c>
      <c r="BZ754">
        <v>0</v>
      </c>
      <c r="CA754">
        <v>0</v>
      </c>
      <c r="CB754">
        <v>0</v>
      </c>
      <c r="CC754">
        <v>0</v>
      </c>
      <c r="CD754">
        <v>1</v>
      </c>
      <c r="CE754">
        <v>51</v>
      </c>
      <c r="CF754" t="s">
        <v>90</v>
      </c>
      <c r="CG754" s="1">
        <v>43709</v>
      </c>
      <c r="CI754" t="s">
        <v>111</v>
      </c>
      <c r="CJ754" t="s">
        <v>118</v>
      </c>
      <c r="CK754" t="s">
        <v>111</v>
      </c>
      <c r="CL754" t="s">
        <v>119</v>
      </c>
      <c r="CM754" t="s">
        <v>104</v>
      </c>
    </row>
    <row r="755" spans="1:91" x14ac:dyDescent="0.25">
      <c r="A755" t="s">
        <v>89</v>
      </c>
      <c r="B755" t="s">
        <v>90</v>
      </c>
      <c r="C755" t="s">
        <v>1764</v>
      </c>
      <c r="D755" t="s">
        <v>1765</v>
      </c>
      <c r="E755" s="4">
        <v>806134881313</v>
      </c>
      <c r="F755" t="s">
        <v>128</v>
      </c>
      <c r="G755" s="4">
        <v>47</v>
      </c>
      <c r="H755" s="4">
        <v>94</v>
      </c>
      <c r="I755" t="s">
        <v>548</v>
      </c>
      <c r="J755" t="s">
        <v>1766</v>
      </c>
      <c r="K755" t="s">
        <v>96</v>
      </c>
      <c r="L755" t="s">
        <v>97</v>
      </c>
      <c r="M755" t="s">
        <v>98</v>
      </c>
      <c r="N755" t="s">
        <v>460</v>
      </c>
      <c r="R755">
        <v>0</v>
      </c>
      <c r="S755">
        <v>4.75</v>
      </c>
      <c r="T755">
        <v>12.25</v>
      </c>
      <c r="U755">
        <v>0</v>
      </c>
      <c r="V755">
        <v>0</v>
      </c>
      <c r="W755">
        <v>0</v>
      </c>
      <c r="X755">
        <v>3.375</v>
      </c>
      <c r="Y755">
        <v>0</v>
      </c>
      <c r="Z755">
        <v>2</v>
      </c>
      <c r="AA755">
        <v>40</v>
      </c>
      <c r="AB755" t="s">
        <v>1208</v>
      </c>
      <c r="AD755" t="s">
        <v>1208</v>
      </c>
      <c r="AE755" t="s">
        <v>1208</v>
      </c>
      <c r="AF755" t="s">
        <v>104</v>
      </c>
      <c r="AG755" t="s">
        <v>105</v>
      </c>
      <c r="AH755">
        <v>11</v>
      </c>
      <c r="AI755">
        <v>10</v>
      </c>
      <c r="AJ755">
        <v>8</v>
      </c>
      <c r="AK755">
        <v>5</v>
      </c>
      <c r="AL755">
        <v>0</v>
      </c>
      <c r="AM755">
        <v>0</v>
      </c>
      <c r="AN755">
        <v>0</v>
      </c>
      <c r="AO755">
        <v>0</v>
      </c>
      <c r="AP755" t="s">
        <v>106</v>
      </c>
      <c r="AQ755" t="s">
        <v>107</v>
      </c>
      <c r="AR755" t="s">
        <v>108</v>
      </c>
      <c r="AS755" t="s">
        <v>109</v>
      </c>
      <c r="AT755" t="s">
        <v>110</v>
      </c>
      <c r="AU755" t="s">
        <v>104</v>
      </c>
      <c r="AX755" t="s">
        <v>111</v>
      </c>
      <c r="AY755">
        <v>0</v>
      </c>
      <c r="AZ755">
        <v>0</v>
      </c>
      <c r="BA755">
        <v>0</v>
      </c>
      <c r="BC755">
        <v>0</v>
      </c>
      <c r="BD755">
        <v>0</v>
      </c>
      <c r="BJ755" t="s">
        <v>111</v>
      </c>
      <c r="BK755" t="s">
        <v>461</v>
      </c>
      <c r="BL755" t="str">
        <f>"https://www.hvlgroup.com/Products/Specs/"&amp;"H296102-AGB/BK"</f>
        <v>https://www.hvlgroup.com/Products/Specs/H296102-AGB/BK</v>
      </c>
      <c r="BM755" t="s">
        <v>1767</v>
      </c>
      <c r="BN755" t="str">
        <f>"https://www.hvlgroup.com/Product/"&amp;"H296102-AGB/BK"</f>
        <v>https://www.hvlgroup.com/Product/H296102-AGB/BK</v>
      </c>
      <c r="BO755" t="s">
        <v>104</v>
      </c>
      <c r="BP755" t="s">
        <v>104</v>
      </c>
      <c r="BQ755" t="s">
        <v>1768</v>
      </c>
      <c r="BR755" t="s">
        <v>116</v>
      </c>
      <c r="BS755" t="s">
        <v>116</v>
      </c>
      <c r="BT755">
        <v>0</v>
      </c>
      <c r="BV755" s="1">
        <v>43466</v>
      </c>
      <c r="BW755">
        <v>0</v>
      </c>
      <c r="BX755">
        <v>0</v>
      </c>
      <c r="BY755" t="s">
        <v>111</v>
      </c>
      <c r="BZ755">
        <v>0</v>
      </c>
      <c r="CA755">
        <v>0</v>
      </c>
      <c r="CB755">
        <v>0</v>
      </c>
      <c r="CC755">
        <v>0</v>
      </c>
      <c r="CD755">
        <v>1</v>
      </c>
      <c r="CE755">
        <v>81</v>
      </c>
      <c r="CF755" t="s">
        <v>90</v>
      </c>
      <c r="CI755" t="s">
        <v>111</v>
      </c>
      <c r="CJ755" t="s">
        <v>118</v>
      </c>
      <c r="CK755" t="s">
        <v>111</v>
      </c>
      <c r="CL755" t="s">
        <v>119</v>
      </c>
      <c r="CM755" t="s">
        <v>104</v>
      </c>
    </row>
    <row r="756" spans="1:91" x14ac:dyDescent="0.25">
      <c r="A756" t="s">
        <v>89</v>
      </c>
      <c r="B756" t="s">
        <v>90</v>
      </c>
      <c r="C756" t="s">
        <v>1769</v>
      </c>
      <c r="D756" t="s">
        <v>1765</v>
      </c>
      <c r="E756" s="4">
        <v>806134881320</v>
      </c>
      <c r="F756" t="s">
        <v>128</v>
      </c>
      <c r="G756" s="4">
        <v>47</v>
      </c>
      <c r="H756" s="4">
        <v>94</v>
      </c>
      <c r="I756" t="s">
        <v>94</v>
      </c>
      <c r="J756" t="s">
        <v>1766</v>
      </c>
      <c r="K756" t="s">
        <v>96</v>
      </c>
      <c r="L756" t="s">
        <v>97</v>
      </c>
      <c r="M756" t="s">
        <v>98</v>
      </c>
      <c r="N756" t="s">
        <v>465</v>
      </c>
      <c r="R756">
        <v>0</v>
      </c>
      <c r="S756">
        <v>4.75</v>
      </c>
      <c r="T756">
        <v>12.25</v>
      </c>
      <c r="U756">
        <v>0</v>
      </c>
      <c r="V756">
        <v>0</v>
      </c>
      <c r="W756">
        <v>0</v>
      </c>
      <c r="X756">
        <v>3.375</v>
      </c>
      <c r="Y756">
        <v>0</v>
      </c>
      <c r="Z756">
        <v>2</v>
      </c>
      <c r="AA756">
        <v>40</v>
      </c>
      <c r="AB756" t="s">
        <v>1208</v>
      </c>
      <c r="AD756" t="s">
        <v>1208</v>
      </c>
      <c r="AE756" t="s">
        <v>1208</v>
      </c>
      <c r="AF756" t="s">
        <v>104</v>
      </c>
      <c r="AG756" t="s">
        <v>105</v>
      </c>
      <c r="AH756">
        <v>11</v>
      </c>
      <c r="AI756">
        <v>10</v>
      </c>
      <c r="AJ756">
        <v>8</v>
      </c>
      <c r="AK756">
        <v>5</v>
      </c>
      <c r="AL756">
        <v>0</v>
      </c>
      <c r="AM756">
        <v>0</v>
      </c>
      <c r="AN756">
        <v>0</v>
      </c>
      <c r="AO756">
        <v>0</v>
      </c>
      <c r="AP756" t="s">
        <v>106</v>
      </c>
      <c r="AQ756" t="s">
        <v>107</v>
      </c>
      <c r="AR756" t="s">
        <v>108</v>
      </c>
      <c r="AS756" t="s">
        <v>109</v>
      </c>
      <c r="AT756" t="s">
        <v>110</v>
      </c>
      <c r="AU756" t="s">
        <v>104</v>
      </c>
      <c r="AX756" t="s">
        <v>111</v>
      </c>
      <c r="AY756">
        <v>0</v>
      </c>
      <c r="AZ756">
        <v>0</v>
      </c>
      <c r="BA756">
        <v>0</v>
      </c>
      <c r="BC756">
        <v>0</v>
      </c>
      <c r="BD756">
        <v>0</v>
      </c>
      <c r="BJ756" t="s">
        <v>111</v>
      </c>
      <c r="BK756" t="s">
        <v>466</v>
      </c>
      <c r="BL756" t="str">
        <f>"https://www.hvlgroup.com/Products/Specs/"&amp;"H296102-PN/BK"</f>
        <v>https://www.hvlgroup.com/Products/Specs/H296102-PN/BK</v>
      </c>
      <c r="BM756" t="s">
        <v>1767</v>
      </c>
      <c r="BN756" t="str">
        <f>"https://www.hvlgroup.com/Product/"&amp;"H296102-PN/BK"</f>
        <v>https://www.hvlgroup.com/Product/H296102-PN/BK</v>
      </c>
      <c r="BO756" t="s">
        <v>104</v>
      </c>
      <c r="BP756" t="s">
        <v>104</v>
      </c>
      <c r="BQ756" t="s">
        <v>640</v>
      </c>
      <c r="BR756" t="s">
        <v>116</v>
      </c>
      <c r="BS756" t="s">
        <v>116</v>
      </c>
      <c r="BT756">
        <v>0</v>
      </c>
      <c r="BV756" s="1">
        <v>43466</v>
      </c>
      <c r="BW756">
        <v>0</v>
      </c>
      <c r="BX756">
        <v>0</v>
      </c>
      <c r="BY756" t="s">
        <v>111</v>
      </c>
      <c r="BZ756">
        <v>0</v>
      </c>
      <c r="CA756">
        <v>0</v>
      </c>
      <c r="CB756">
        <v>0</v>
      </c>
      <c r="CC756">
        <v>0</v>
      </c>
      <c r="CD756">
        <v>1</v>
      </c>
      <c r="CE756">
        <v>81</v>
      </c>
      <c r="CF756" t="s">
        <v>90</v>
      </c>
      <c r="CI756" t="s">
        <v>111</v>
      </c>
      <c r="CJ756" t="s">
        <v>118</v>
      </c>
      <c r="CK756" t="s">
        <v>111</v>
      </c>
      <c r="CL756" t="s">
        <v>119</v>
      </c>
      <c r="CM756" t="s">
        <v>104</v>
      </c>
    </row>
    <row r="757" spans="1:91" x14ac:dyDescent="0.25">
      <c r="A757" t="s">
        <v>89</v>
      </c>
      <c r="B757" t="s">
        <v>90</v>
      </c>
      <c r="C757" t="s">
        <v>1770</v>
      </c>
      <c r="D757" t="s">
        <v>1771</v>
      </c>
      <c r="E757" s="4">
        <v>806134881337</v>
      </c>
      <c r="F757" t="s">
        <v>994</v>
      </c>
      <c r="G757" s="4">
        <v>325</v>
      </c>
      <c r="H757" s="4">
        <v>650</v>
      </c>
      <c r="I757" t="s">
        <v>391</v>
      </c>
      <c r="J757" t="s">
        <v>1766</v>
      </c>
      <c r="K757" t="s">
        <v>96</v>
      </c>
      <c r="L757" t="s">
        <v>97</v>
      </c>
      <c r="M757" t="s">
        <v>98</v>
      </c>
      <c r="N757" t="s">
        <v>460</v>
      </c>
      <c r="R757">
        <v>0</v>
      </c>
      <c r="S757">
        <v>44</v>
      </c>
      <c r="T757">
        <v>36.75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12</v>
      </c>
      <c r="AA757">
        <v>40</v>
      </c>
      <c r="AB757" t="s">
        <v>1208</v>
      </c>
      <c r="AD757" t="s">
        <v>1208</v>
      </c>
      <c r="AE757" t="s">
        <v>1208</v>
      </c>
      <c r="AF757" t="s">
        <v>104</v>
      </c>
      <c r="AG757" t="s">
        <v>105</v>
      </c>
      <c r="AH757">
        <v>48</v>
      </c>
      <c r="AI757">
        <v>34</v>
      </c>
      <c r="AJ757">
        <v>7</v>
      </c>
      <c r="AK757">
        <v>11</v>
      </c>
      <c r="AL757">
        <v>0</v>
      </c>
      <c r="AM757">
        <v>0</v>
      </c>
      <c r="AN757">
        <v>0</v>
      </c>
      <c r="AO757">
        <v>0</v>
      </c>
      <c r="AP757" t="s">
        <v>106</v>
      </c>
      <c r="AQ757" t="s">
        <v>107</v>
      </c>
      <c r="AR757" t="s">
        <v>108</v>
      </c>
      <c r="AS757" t="s">
        <v>109</v>
      </c>
      <c r="AT757" t="s">
        <v>110</v>
      </c>
      <c r="AU757" t="s">
        <v>104</v>
      </c>
      <c r="AX757" t="s">
        <v>104</v>
      </c>
      <c r="AY757">
        <v>0</v>
      </c>
      <c r="AZ757">
        <v>0</v>
      </c>
      <c r="BA757">
        <v>0</v>
      </c>
      <c r="BC757">
        <v>0</v>
      </c>
      <c r="BD757">
        <v>0</v>
      </c>
      <c r="BJ757" t="s">
        <v>111</v>
      </c>
      <c r="BK757" t="s">
        <v>461</v>
      </c>
      <c r="BL757" t="str">
        <f>"https://www.hvlgroup.com/Products/Specs/"&amp;"H296812-AGB/BK"</f>
        <v>https://www.hvlgroup.com/Products/Specs/H296812-AGB/BK</v>
      </c>
      <c r="BM757" t="s">
        <v>1772</v>
      </c>
      <c r="BN757" t="str">
        <f>"https://www.hvlgroup.com/Product/"&amp;"H296812-AGB/BK"</f>
        <v>https://www.hvlgroup.com/Product/H296812-AGB/BK</v>
      </c>
      <c r="BO757" t="s">
        <v>104</v>
      </c>
      <c r="BP757" t="s">
        <v>104</v>
      </c>
      <c r="BQ757" t="s">
        <v>1768</v>
      </c>
      <c r="BR757" t="s">
        <v>116</v>
      </c>
      <c r="BS757" t="s">
        <v>116</v>
      </c>
      <c r="BT757">
        <v>0</v>
      </c>
      <c r="BV757" s="1">
        <v>43466</v>
      </c>
      <c r="BW757">
        <v>0</v>
      </c>
      <c r="BX757">
        <v>0</v>
      </c>
      <c r="BY757" t="s">
        <v>104</v>
      </c>
      <c r="BZ757">
        <v>0</v>
      </c>
      <c r="CA757">
        <v>0</v>
      </c>
      <c r="CB757">
        <v>0</v>
      </c>
      <c r="CC757">
        <v>0</v>
      </c>
      <c r="CD757">
        <v>1</v>
      </c>
      <c r="CE757">
        <v>2</v>
      </c>
      <c r="CF757" t="s">
        <v>90</v>
      </c>
      <c r="CI757" t="s">
        <v>111</v>
      </c>
      <c r="CJ757" t="s">
        <v>118</v>
      </c>
      <c r="CK757" t="s">
        <v>111</v>
      </c>
      <c r="CL757" t="s">
        <v>119</v>
      </c>
      <c r="CM757" t="s">
        <v>104</v>
      </c>
    </row>
    <row r="758" spans="1:91" x14ac:dyDescent="0.25">
      <c r="A758" t="s">
        <v>89</v>
      </c>
      <c r="B758" t="s">
        <v>90</v>
      </c>
      <c r="C758" t="s">
        <v>1773</v>
      </c>
      <c r="D758" t="s">
        <v>1771</v>
      </c>
      <c r="E758" s="4">
        <v>806134881344</v>
      </c>
      <c r="F758" t="s">
        <v>994</v>
      </c>
      <c r="G758" s="4">
        <v>325</v>
      </c>
      <c r="H758" s="4">
        <v>650</v>
      </c>
      <c r="I758" t="s">
        <v>1088</v>
      </c>
      <c r="J758" t="s">
        <v>1766</v>
      </c>
      <c r="K758" t="s">
        <v>96</v>
      </c>
      <c r="L758" t="s">
        <v>97</v>
      </c>
      <c r="M758" t="s">
        <v>98</v>
      </c>
      <c r="N758" t="s">
        <v>465</v>
      </c>
      <c r="R758">
        <v>0</v>
      </c>
      <c r="S758">
        <v>44</v>
      </c>
      <c r="T758">
        <v>36.75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12</v>
      </c>
      <c r="AA758">
        <v>40</v>
      </c>
      <c r="AB758" t="s">
        <v>1208</v>
      </c>
      <c r="AD758" t="s">
        <v>1208</v>
      </c>
      <c r="AE758" t="s">
        <v>1208</v>
      </c>
      <c r="AF758" t="s">
        <v>104</v>
      </c>
      <c r="AG758" t="s">
        <v>105</v>
      </c>
      <c r="AH758">
        <v>48</v>
      </c>
      <c r="AI758">
        <v>34</v>
      </c>
      <c r="AJ758">
        <v>7</v>
      </c>
      <c r="AK758">
        <v>11</v>
      </c>
      <c r="AL758">
        <v>0</v>
      </c>
      <c r="AM758">
        <v>0</v>
      </c>
      <c r="AN758">
        <v>0</v>
      </c>
      <c r="AO758">
        <v>0</v>
      </c>
      <c r="AP758" t="s">
        <v>106</v>
      </c>
      <c r="AQ758" t="s">
        <v>107</v>
      </c>
      <c r="AR758" t="s">
        <v>108</v>
      </c>
      <c r="AS758" t="s">
        <v>109</v>
      </c>
      <c r="AT758" t="s">
        <v>110</v>
      </c>
      <c r="AU758" t="s">
        <v>104</v>
      </c>
      <c r="AX758" t="s">
        <v>104</v>
      </c>
      <c r="AY758">
        <v>0</v>
      </c>
      <c r="AZ758">
        <v>0</v>
      </c>
      <c r="BA758">
        <v>0</v>
      </c>
      <c r="BC758">
        <v>0</v>
      </c>
      <c r="BD758">
        <v>0</v>
      </c>
      <c r="BJ758" t="s">
        <v>111</v>
      </c>
      <c r="BK758" t="s">
        <v>466</v>
      </c>
      <c r="BL758" t="str">
        <f>"https://www.hvlgroup.com/Products/Specs/"&amp;"H296812-PN/BK"</f>
        <v>https://www.hvlgroup.com/Products/Specs/H296812-PN/BK</v>
      </c>
      <c r="BM758" t="s">
        <v>1772</v>
      </c>
      <c r="BN758" t="str">
        <f>"https://www.hvlgroup.com/Product/"&amp;"H296812-PN/BK"</f>
        <v>https://www.hvlgroup.com/Product/H296812-PN/BK</v>
      </c>
      <c r="BO758" t="s">
        <v>104</v>
      </c>
      <c r="BP758" t="s">
        <v>104</v>
      </c>
      <c r="BQ758" t="s">
        <v>1768</v>
      </c>
      <c r="BR758" t="s">
        <v>116</v>
      </c>
      <c r="BS758" t="s">
        <v>116</v>
      </c>
      <c r="BT758">
        <v>0</v>
      </c>
      <c r="BV758" s="1">
        <v>43466</v>
      </c>
      <c r="BW758">
        <v>0</v>
      </c>
      <c r="BX758">
        <v>0</v>
      </c>
      <c r="BY758" t="s">
        <v>104</v>
      </c>
      <c r="BZ758">
        <v>0</v>
      </c>
      <c r="CA758">
        <v>0</v>
      </c>
      <c r="CB758">
        <v>0</v>
      </c>
      <c r="CC758">
        <v>0</v>
      </c>
      <c r="CD758">
        <v>1</v>
      </c>
      <c r="CE758">
        <v>2</v>
      </c>
      <c r="CF758" t="s">
        <v>90</v>
      </c>
      <c r="CI758" t="s">
        <v>111</v>
      </c>
      <c r="CJ758" t="s">
        <v>118</v>
      </c>
      <c r="CK758" t="s">
        <v>111</v>
      </c>
      <c r="CL758" t="s">
        <v>119</v>
      </c>
      <c r="CM758" t="s">
        <v>104</v>
      </c>
    </row>
    <row r="759" spans="1:91" x14ac:dyDescent="0.25">
      <c r="A759" t="s">
        <v>89</v>
      </c>
      <c r="B759" t="s">
        <v>90</v>
      </c>
      <c r="C759" t="s">
        <v>1774</v>
      </c>
      <c r="D759" t="s">
        <v>1775</v>
      </c>
      <c r="E759" s="4">
        <v>806134879969</v>
      </c>
      <c r="F759" t="s">
        <v>1776</v>
      </c>
      <c r="G759" s="4">
        <v>435</v>
      </c>
      <c r="H759" s="4">
        <v>870</v>
      </c>
      <c r="I759" t="s">
        <v>1088</v>
      </c>
      <c r="J759" t="s">
        <v>1766</v>
      </c>
      <c r="K759" t="s">
        <v>96</v>
      </c>
      <c r="L759" t="s">
        <v>97</v>
      </c>
      <c r="M759" t="s">
        <v>98</v>
      </c>
      <c r="N759" t="s">
        <v>460</v>
      </c>
      <c r="R759">
        <v>0</v>
      </c>
      <c r="S759">
        <v>28.75</v>
      </c>
      <c r="T759">
        <v>27.25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16</v>
      </c>
      <c r="AA759">
        <v>40</v>
      </c>
      <c r="AB759" t="s">
        <v>1208</v>
      </c>
      <c r="AD759" t="s">
        <v>1208</v>
      </c>
      <c r="AE759" t="s">
        <v>1208</v>
      </c>
      <c r="AF759" t="s">
        <v>104</v>
      </c>
      <c r="AG759" t="s">
        <v>105</v>
      </c>
      <c r="AH759">
        <v>33</v>
      </c>
      <c r="AI759">
        <v>33</v>
      </c>
      <c r="AJ759">
        <v>25</v>
      </c>
      <c r="AK759">
        <v>31</v>
      </c>
      <c r="AL759">
        <v>0</v>
      </c>
      <c r="AM759">
        <v>0</v>
      </c>
      <c r="AN759">
        <v>0</v>
      </c>
      <c r="AO759">
        <v>0</v>
      </c>
      <c r="AP759" t="s">
        <v>516</v>
      </c>
      <c r="AQ759" t="s">
        <v>107</v>
      </c>
      <c r="AR759" t="s">
        <v>108</v>
      </c>
      <c r="AS759" t="s">
        <v>109</v>
      </c>
      <c r="AT759" t="s">
        <v>110</v>
      </c>
      <c r="AU759" t="s">
        <v>104</v>
      </c>
      <c r="AX759" t="s">
        <v>104</v>
      </c>
      <c r="AY759">
        <v>0</v>
      </c>
      <c r="AZ759">
        <v>0</v>
      </c>
      <c r="BA759">
        <v>0</v>
      </c>
      <c r="BC759">
        <v>0</v>
      </c>
      <c r="BD759">
        <v>0</v>
      </c>
      <c r="BJ759" t="s">
        <v>111</v>
      </c>
      <c r="BK759" t="s">
        <v>461</v>
      </c>
      <c r="BL759" t="str">
        <f>"https://www.hvlgroup.com/Products/Specs/"&amp;"H296816-AGB/BK"</f>
        <v>https://www.hvlgroup.com/Products/Specs/H296816-AGB/BK</v>
      </c>
      <c r="BM759" t="s">
        <v>1772</v>
      </c>
      <c r="BN759" t="str">
        <f>"https://www.hvlgroup.com/Product/"&amp;"H296816-AGB/BK"</f>
        <v>https://www.hvlgroup.com/Product/H296816-AGB/BK</v>
      </c>
      <c r="BO759" t="s">
        <v>104</v>
      </c>
      <c r="BP759" t="s">
        <v>104</v>
      </c>
      <c r="BQ759" t="s">
        <v>1768</v>
      </c>
      <c r="BR759" t="s">
        <v>116</v>
      </c>
      <c r="BS759" t="s">
        <v>116</v>
      </c>
      <c r="BT759">
        <v>0</v>
      </c>
      <c r="BV759" s="1">
        <v>43466</v>
      </c>
      <c r="BW759">
        <v>0</v>
      </c>
      <c r="BX759">
        <v>0</v>
      </c>
      <c r="BY759" t="s">
        <v>104</v>
      </c>
      <c r="BZ759">
        <v>0</v>
      </c>
      <c r="CA759">
        <v>0</v>
      </c>
      <c r="CB759">
        <v>0</v>
      </c>
      <c r="CC759">
        <v>0</v>
      </c>
      <c r="CD759">
        <v>1</v>
      </c>
      <c r="CE759">
        <v>3</v>
      </c>
      <c r="CF759" t="s">
        <v>90</v>
      </c>
      <c r="CI759" t="s">
        <v>111</v>
      </c>
      <c r="CJ759" t="s">
        <v>118</v>
      </c>
      <c r="CK759" t="s">
        <v>111</v>
      </c>
      <c r="CL759" t="s">
        <v>119</v>
      </c>
      <c r="CM759" t="s">
        <v>111</v>
      </c>
    </row>
    <row r="760" spans="1:91" x14ac:dyDescent="0.25">
      <c r="A760" t="s">
        <v>89</v>
      </c>
      <c r="B760" t="s">
        <v>90</v>
      </c>
      <c r="C760" t="s">
        <v>1777</v>
      </c>
      <c r="D760" t="s">
        <v>1775</v>
      </c>
      <c r="E760" s="4">
        <v>806134880934</v>
      </c>
      <c r="F760" t="s">
        <v>1776</v>
      </c>
      <c r="G760" s="4">
        <v>435</v>
      </c>
      <c r="H760" s="4">
        <v>870</v>
      </c>
      <c r="I760" t="s">
        <v>1088</v>
      </c>
      <c r="J760" t="s">
        <v>1766</v>
      </c>
      <c r="K760" t="s">
        <v>96</v>
      </c>
      <c r="L760" t="s">
        <v>97</v>
      </c>
      <c r="M760" t="s">
        <v>98</v>
      </c>
      <c r="N760" t="s">
        <v>465</v>
      </c>
      <c r="R760">
        <v>0</v>
      </c>
      <c r="S760">
        <v>28.75</v>
      </c>
      <c r="T760">
        <v>27.25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16</v>
      </c>
      <c r="AA760">
        <v>40</v>
      </c>
      <c r="AB760" t="s">
        <v>1208</v>
      </c>
      <c r="AD760" t="s">
        <v>1208</v>
      </c>
      <c r="AE760" t="s">
        <v>1208</v>
      </c>
      <c r="AF760" t="s">
        <v>104</v>
      </c>
      <c r="AG760" t="s">
        <v>105</v>
      </c>
      <c r="AH760">
        <v>33</v>
      </c>
      <c r="AI760">
        <v>33</v>
      </c>
      <c r="AJ760">
        <v>25</v>
      </c>
      <c r="AK760">
        <v>31</v>
      </c>
      <c r="AL760">
        <v>0</v>
      </c>
      <c r="AM760">
        <v>0</v>
      </c>
      <c r="AN760">
        <v>0</v>
      </c>
      <c r="AO760">
        <v>0</v>
      </c>
      <c r="AP760" t="s">
        <v>516</v>
      </c>
      <c r="AQ760" t="s">
        <v>107</v>
      </c>
      <c r="AR760" t="s">
        <v>108</v>
      </c>
      <c r="AS760" t="s">
        <v>109</v>
      </c>
      <c r="AT760" t="s">
        <v>110</v>
      </c>
      <c r="AU760" t="s">
        <v>104</v>
      </c>
      <c r="AX760" t="s">
        <v>104</v>
      </c>
      <c r="AY760">
        <v>0</v>
      </c>
      <c r="AZ760">
        <v>0</v>
      </c>
      <c r="BA760">
        <v>0</v>
      </c>
      <c r="BC760">
        <v>0</v>
      </c>
      <c r="BD760">
        <v>0</v>
      </c>
      <c r="BJ760" t="s">
        <v>111</v>
      </c>
      <c r="BK760" t="s">
        <v>466</v>
      </c>
      <c r="BL760" t="str">
        <f>"https://www.hvlgroup.com/Products/Specs/"&amp;"H296816-PN/BK"</f>
        <v>https://www.hvlgroup.com/Products/Specs/H296816-PN/BK</v>
      </c>
      <c r="BM760" t="s">
        <v>1772</v>
      </c>
      <c r="BN760" t="str">
        <f>"https://www.hvlgroup.com/Product/"&amp;"H296816-PN/BK"</f>
        <v>https://www.hvlgroup.com/Product/H296816-PN/BK</v>
      </c>
      <c r="BO760" t="s">
        <v>104</v>
      </c>
      <c r="BP760" t="s">
        <v>104</v>
      </c>
      <c r="BQ760" t="s">
        <v>1768</v>
      </c>
      <c r="BR760" t="s">
        <v>116</v>
      </c>
      <c r="BS760" t="s">
        <v>116</v>
      </c>
      <c r="BT760">
        <v>0</v>
      </c>
      <c r="BV760" s="1">
        <v>43466</v>
      </c>
      <c r="BW760">
        <v>0</v>
      </c>
      <c r="BX760">
        <v>0</v>
      </c>
      <c r="BY760" t="s">
        <v>104</v>
      </c>
      <c r="BZ760">
        <v>0</v>
      </c>
      <c r="CA760">
        <v>0</v>
      </c>
      <c r="CB760">
        <v>0</v>
      </c>
      <c r="CC760">
        <v>0</v>
      </c>
      <c r="CD760">
        <v>1</v>
      </c>
      <c r="CE760">
        <v>3</v>
      </c>
      <c r="CF760" t="s">
        <v>90</v>
      </c>
      <c r="CI760" t="s">
        <v>111</v>
      </c>
      <c r="CJ760" t="s">
        <v>118</v>
      </c>
      <c r="CK760" t="s">
        <v>111</v>
      </c>
      <c r="CL760" t="s">
        <v>119</v>
      </c>
      <c r="CM760" t="s">
        <v>111</v>
      </c>
    </row>
    <row r="761" spans="1:91" x14ac:dyDescent="0.25">
      <c r="A761" t="s">
        <v>89</v>
      </c>
      <c r="B761" t="s">
        <v>90</v>
      </c>
      <c r="C761" t="s">
        <v>1778</v>
      </c>
      <c r="D761" t="s">
        <v>1779</v>
      </c>
      <c r="E761" s="4">
        <v>806134881351</v>
      </c>
      <c r="F761" t="s">
        <v>93</v>
      </c>
      <c r="G761" s="4">
        <v>109</v>
      </c>
      <c r="H761" s="4">
        <v>218</v>
      </c>
      <c r="I761" t="s">
        <v>94</v>
      </c>
      <c r="J761" t="s">
        <v>1780</v>
      </c>
      <c r="K761" t="s">
        <v>96</v>
      </c>
      <c r="L761" t="s">
        <v>97</v>
      </c>
      <c r="M761" t="s">
        <v>98</v>
      </c>
      <c r="N761" t="s">
        <v>99</v>
      </c>
      <c r="R761">
        <v>0</v>
      </c>
      <c r="S761">
        <v>8</v>
      </c>
      <c r="T761">
        <v>10.75</v>
      </c>
      <c r="U761">
        <v>0</v>
      </c>
      <c r="V761">
        <v>0</v>
      </c>
      <c r="W761">
        <v>0</v>
      </c>
      <c r="X761">
        <v>3</v>
      </c>
      <c r="Y761">
        <v>6</v>
      </c>
      <c r="Z761">
        <v>1</v>
      </c>
      <c r="AA761">
        <v>60</v>
      </c>
      <c r="AB761" t="s">
        <v>278</v>
      </c>
      <c r="AD761" t="s">
        <v>278</v>
      </c>
      <c r="AE761" t="s">
        <v>278</v>
      </c>
      <c r="AF761" t="s">
        <v>111</v>
      </c>
      <c r="AG761" t="s">
        <v>105</v>
      </c>
      <c r="AH761">
        <v>15</v>
      </c>
      <c r="AI761">
        <v>12</v>
      </c>
      <c r="AJ761">
        <v>7</v>
      </c>
      <c r="AK761">
        <v>9</v>
      </c>
      <c r="AL761">
        <v>0</v>
      </c>
      <c r="AM761">
        <v>0</v>
      </c>
      <c r="AN761">
        <v>0</v>
      </c>
      <c r="AO761">
        <v>0</v>
      </c>
      <c r="AP761" t="s">
        <v>106</v>
      </c>
      <c r="AQ761" t="s">
        <v>107</v>
      </c>
      <c r="AR761" t="s">
        <v>108</v>
      </c>
      <c r="AS761" t="s">
        <v>109</v>
      </c>
      <c r="AT761" t="s">
        <v>110</v>
      </c>
      <c r="AU761" t="s">
        <v>104</v>
      </c>
      <c r="AX761" t="s">
        <v>111</v>
      </c>
      <c r="AY761">
        <v>0</v>
      </c>
      <c r="AZ761">
        <v>0</v>
      </c>
      <c r="BA761">
        <v>0</v>
      </c>
      <c r="BC761">
        <v>0</v>
      </c>
      <c r="BD761">
        <v>0</v>
      </c>
      <c r="BJ761" t="s">
        <v>111</v>
      </c>
      <c r="BK761" t="s">
        <v>113</v>
      </c>
      <c r="BL761" t="str">
        <f>"https://www.hvlgroup.com/Products/Specs/"&amp;"H297101-AGB"</f>
        <v>https://www.hvlgroup.com/Products/Specs/H297101-AGB</v>
      </c>
      <c r="BM761" t="s">
        <v>1781</v>
      </c>
      <c r="BN761" t="str">
        <f>"https://www.hvlgroup.com/Product/"&amp;"H297101-AGB"</f>
        <v>https://www.hvlgroup.com/Product/H297101-AGB</v>
      </c>
      <c r="BO761" t="s">
        <v>104</v>
      </c>
      <c r="BP761" t="s">
        <v>104</v>
      </c>
      <c r="BQ761" t="s">
        <v>463</v>
      </c>
      <c r="BR761" t="s">
        <v>116</v>
      </c>
      <c r="BS761" t="s">
        <v>116</v>
      </c>
      <c r="BT761">
        <v>0</v>
      </c>
      <c r="BV761" s="1">
        <v>43466</v>
      </c>
      <c r="BW761">
        <v>0</v>
      </c>
      <c r="BX761">
        <v>0</v>
      </c>
      <c r="BY761" t="s">
        <v>104</v>
      </c>
      <c r="BZ761">
        <v>0</v>
      </c>
      <c r="CA761">
        <v>0</v>
      </c>
      <c r="CB761">
        <v>0</v>
      </c>
      <c r="CC761">
        <v>0</v>
      </c>
      <c r="CD761">
        <v>1</v>
      </c>
      <c r="CE761">
        <v>83</v>
      </c>
      <c r="CF761" t="s">
        <v>90</v>
      </c>
      <c r="CI761" t="s">
        <v>111</v>
      </c>
      <c r="CJ761" t="s">
        <v>118</v>
      </c>
      <c r="CK761" t="s">
        <v>111</v>
      </c>
      <c r="CL761" t="s">
        <v>119</v>
      </c>
      <c r="CM761" t="s">
        <v>104</v>
      </c>
    </row>
    <row r="762" spans="1:91" x14ac:dyDescent="0.25">
      <c r="A762" t="s">
        <v>89</v>
      </c>
      <c r="B762" t="s">
        <v>90</v>
      </c>
      <c r="C762" t="s">
        <v>1782</v>
      </c>
      <c r="D762" t="s">
        <v>1779</v>
      </c>
      <c r="E762" s="4">
        <v>806134880972</v>
      </c>
      <c r="F762" t="s">
        <v>93</v>
      </c>
      <c r="G762" s="4">
        <v>109</v>
      </c>
      <c r="H762" s="4">
        <v>218</v>
      </c>
      <c r="I762" t="s">
        <v>94</v>
      </c>
      <c r="J762" t="s">
        <v>1780</v>
      </c>
      <c r="K762" t="s">
        <v>96</v>
      </c>
      <c r="L762" t="s">
        <v>97</v>
      </c>
      <c r="M762" t="s">
        <v>98</v>
      </c>
      <c r="N762" t="s">
        <v>124</v>
      </c>
      <c r="O762" t="s">
        <v>100</v>
      </c>
      <c r="R762">
        <v>0</v>
      </c>
      <c r="S762">
        <v>8</v>
      </c>
      <c r="T762">
        <v>10.75</v>
      </c>
      <c r="U762">
        <v>0</v>
      </c>
      <c r="V762">
        <v>0</v>
      </c>
      <c r="W762">
        <v>0</v>
      </c>
      <c r="X762">
        <v>3</v>
      </c>
      <c r="Y762">
        <v>6</v>
      </c>
      <c r="Z762">
        <v>1</v>
      </c>
      <c r="AA762">
        <v>60</v>
      </c>
      <c r="AB762" t="s">
        <v>278</v>
      </c>
      <c r="AD762" t="s">
        <v>278</v>
      </c>
      <c r="AE762" t="s">
        <v>278</v>
      </c>
      <c r="AF762" t="s">
        <v>111</v>
      </c>
      <c r="AG762" t="s">
        <v>105</v>
      </c>
      <c r="AH762">
        <v>15</v>
      </c>
      <c r="AI762">
        <v>12</v>
      </c>
      <c r="AJ762">
        <v>7</v>
      </c>
      <c r="AK762">
        <v>9</v>
      </c>
      <c r="AL762">
        <v>0</v>
      </c>
      <c r="AM762">
        <v>0</v>
      </c>
      <c r="AN762">
        <v>0</v>
      </c>
      <c r="AO762">
        <v>0</v>
      </c>
      <c r="AP762" t="s">
        <v>106</v>
      </c>
      <c r="AQ762" t="s">
        <v>107</v>
      </c>
      <c r="AR762" t="s">
        <v>108</v>
      </c>
      <c r="AS762" t="s">
        <v>109</v>
      </c>
      <c r="AT762" t="s">
        <v>110</v>
      </c>
      <c r="AU762" t="s">
        <v>104</v>
      </c>
      <c r="AX762" t="s">
        <v>111</v>
      </c>
      <c r="AY762">
        <v>0</v>
      </c>
      <c r="AZ762">
        <v>0</v>
      </c>
      <c r="BA762">
        <v>0</v>
      </c>
      <c r="BC762">
        <v>0</v>
      </c>
      <c r="BD762">
        <v>0</v>
      </c>
      <c r="BJ762" t="s">
        <v>111</v>
      </c>
      <c r="BK762" t="s">
        <v>125</v>
      </c>
      <c r="BL762" t="str">
        <f>"https://www.hvlgroup.com/Products/Specs/"&amp;"H297101-PN"</f>
        <v>https://www.hvlgroup.com/Products/Specs/H297101-PN</v>
      </c>
      <c r="BM762" t="s">
        <v>1781</v>
      </c>
      <c r="BN762" t="str">
        <f>"https://www.hvlgroup.com/Product/"&amp;"H297101-PN"</f>
        <v>https://www.hvlgroup.com/Product/H297101-PN</v>
      </c>
      <c r="BO762" t="s">
        <v>104</v>
      </c>
      <c r="BP762" t="s">
        <v>104</v>
      </c>
      <c r="BQ762" t="s">
        <v>463</v>
      </c>
      <c r="BR762" t="s">
        <v>116</v>
      </c>
      <c r="BS762" t="s">
        <v>116</v>
      </c>
      <c r="BT762">
        <v>0</v>
      </c>
      <c r="BV762" s="1">
        <v>43466</v>
      </c>
      <c r="BW762">
        <v>0</v>
      </c>
      <c r="BX762">
        <v>0</v>
      </c>
      <c r="BY762" t="s">
        <v>104</v>
      </c>
      <c r="BZ762">
        <v>0</v>
      </c>
      <c r="CA762">
        <v>0</v>
      </c>
      <c r="CB762">
        <v>0</v>
      </c>
      <c r="CC762">
        <v>0</v>
      </c>
      <c r="CD762">
        <v>1</v>
      </c>
      <c r="CE762">
        <v>83</v>
      </c>
      <c r="CF762" t="s">
        <v>90</v>
      </c>
      <c r="CI762" t="s">
        <v>111</v>
      </c>
      <c r="CJ762" t="s">
        <v>118</v>
      </c>
      <c r="CK762" t="s">
        <v>111</v>
      </c>
      <c r="CL762" t="s">
        <v>119</v>
      </c>
      <c r="CM762" t="s">
        <v>104</v>
      </c>
    </row>
    <row r="763" spans="1:91" x14ac:dyDescent="0.25">
      <c r="A763" t="s">
        <v>89</v>
      </c>
      <c r="B763" t="s">
        <v>90</v>
      </c>
      <c r="C763" t="s">
        <v>1783</v>
      </c>
      <c r="D763" t="s">
        <v>1784</v>
      </c>
      <c r="E763" s="4">
        <v>806134881368</v>
      </c>
      <c r="F763" t="s">
        <v>691</v>
      </c>
      <c r="G763" s="4">
        <v>132</v>
      </c>
      <c r="H763" s="4">
        <v>264</v>
      </c>
      <c r="I763" t="s">
        <v>482</v>
      </c>
      <c r="J763" t="s">
        <v>1785</v>
      </c>
      <c r="K763" t="s">
        <v>96</v>
      </c>
      <c r="L763" t="s">
        <v>97</v>
      </c>
      <c r="M763" t="s">
        <v>98</v>
      </c>
      <c r="N763" t="s">
        <v>695</v>
      </c>
      <c r="P763" t="s">
        <v>1033</v>
      </c>
      <c r="Q763" t="s">
        <v>102</v>
      </c>
      <c r="R763">
        <v>0</v>
      </c>
      <c r="S763">
        <v>11</v>
      </c>
      <c r="T763">
        <v>9.75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1</v>
      </c>
      <c r="AA763">
        <v>35</v>
      </c>
      <c r="AB763" t="s">
        <v>595</v>
      </c>
      <c r="AD763" t="s">
        <v>595</v>
      </c>
      <c r="AE763" t="s">
        <v>595</v>
      </c>
      <c r="AF763" t="s">
        <v>104</v>
      </c>
      <c r="AG763" t="s">
        <v>105</v>
      </c>
      <c r="AH763">
        <v>19</v>
      </c>
      <c r="AI763">
        <v>11</v>
      </c>
      <c r="AJ763">
        <v>11</v>
      </c>
      <c r="AK763">
        <v>0</v>
      </c>
      <c r="AL763">
        <v>0</v>
      </c>
      <c r="AM763">
        <v>0</v>
      </c>
      <c r="AN763">
        <v>0</v>
      </c>
      <c r="AO763">
        <v>0</v>
      </c>
      <c r="AP763" t="s">
        <v>106</v>
      </c>
      <c r="AQ763" t="s">
        <v>107</v>
      </c>
      <c r="AR763" t="s">
        <v>108</v>
      </c>
      <c r="AS763" t="s">
        <v>109</v>
      </c>
      <c r="AT763" t="s">
        <v>110</v>
      </c>
      <c r="AU763" t="s">
        <v>104</v>
      </c>
      <c r="AX763" t="s">
        <v>104</v>
      </c>
      <c r="AY763">
        <v>0</v>
      </c>
      <c r="AZ763">
        <v>0</v>
      </c>
      <c r="BA763">
        <v>0</v>
      </c>
      <c r="BC763">
        <v>0</v>
      </c>
      <c r="BD763">
        <v>0</v>
      </c>
      <c r="BJ763" t="s">
        <v>111</v>
      </c>
      <c r="BK763" t="s">
        <v>696</v>
      </c>
      <c r="BL763" t="str">
        <f>"https://www.hvlgroup.com/Products/Specs/"&amp;"H299501L-AGB/WH"</f>
        <v>https://www.hvlgroup.com/Products/Specs/H299501L-AGB/WH</v>
      </c>
      <c r="BM763" t="s">
        <v>1786</v>
      </c>
      <c r="BN763" t="str">
        <f>"https://www.hvlgroup.com/Product/"&amp;"H299501L-AGB/WH"</f>
        <v>https://www.hvlgroup.com/Product/H299501L-AGB/WH</v>
      </c>
      <c r="BO763" t="s">
        <v>104</v>
      </c>
      <c r="BP763" t="s">
        <v>104</v>
      </c>
      <c r="BQ763" t="s">
        <v>1768</v>
      </c>
      <c r="BR763" t="s">
        <v>116</v>
      </c>
      <c r="BS763" t="s">
        <v>529</v>
      </c>
      <c r="BT763">
        <v>7.5</v>
      </c>
      <c r="BV763" s="1">
        <v>43466</v>
      </c>
      <c r="BW763">
        <v>0</v>
      </c>
      <c r="BX763">
        <v>0</v>
      </c>
      <c r="BY763" t="s">
        <v>104</v>
      </c>
      <c r="BZ763">
        <v>0</v>
      </c>
      <c r="CA763">
        <v>0</v>
      </c>
      <c r="CB763">
        <v>0</v>
      </c>
      <c r="CC763">
        <v>0</v>
      </c>
      <c r="CD763">
        <v>1</v>
      </c>
      <c r="CE763">
        <v>141</v>
      </c>
      <c r="CF763" t="s">
        <v>90</v>
      </c>
      <c r="CI763" t="s">
        <v>111</v>
      </c>
      <c r="CJ763" t="s">
        <v>118</v>
      </c>
      <c r="CK763" t="s">
        <v>111</v>
      </c>
      <c r="CL763" t="s">
        <v>119</v>
      </c>
      <c r="CM763" t="s">
        <v>104</v>
      </c>
    </row>
    <row r="764" spans="1:91" x14ac:dyDescent="0.25">
      <c r="A764" t="s">
        <v>89</v>
      </c>
      <c r="B764" t="s">
        <v>90</v>
      </c>
      <c r="C764" t="s">
        <v>1787</v>
      </c>
      <c r="D764" t="s">
        <v>1784</v>
      </c>
      <c r="E764" s="4">
        <v>806134881375</v>
      </c>
      <c r="F764" t="s">
        <v>691</v>
      </c>
      <c r="G764" s="4">
        <v>132</v>
      </c>
      <c r="H764" s="4">
        <v>264</v>
      </c>
      <c r="I764" t="s">
        <v>482</v>
      </c>
      <c r="J764" t="s">
        <v>1785</v>
      </c>
      <c r="K764" t="s">
        <v>96</v>
      </c>
      <c r="L764" t="s">
        <v>97</v>
      </c>
      <c r="M764" t="s">
        <v>98</v>
      </c>
      <c r="N764" t="s">
        <v>465</v>
      </c>
      <c r="P764" t="s">
        <v>1033</v>
      </c>
      <c r="Q764" t="s">
        <v>102</v>
      </c>
      <c r="R764">
        <v>0</v>
      </c>
      <c r="S764">
        <v>11</v>
      </c>
      <c r="T764">
        <v>9.75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1</v>
      </c>
      <c r="AA764">
        <v>35</v>
      </c>
      <c r="AB764" t="s">
        <v>595</v>
      </c>
      <c r="AD764" t="s">
        <v>595</v>
      </c>
      <c r="AE764" t="s">
        <v>595</v>
      </c>
      <c r="AF764" t="s">
        <v>104</v>
      </c>
      <c r="AG764" t="s">
        <v>105</v>
      </c>
      <c r="AH764">
        <v>19</v>
      </c>
      <c r="AI764">
        <v>11</v>
      </c>
      <c r="AJ764">
        <v>11</v>
      </c>
      <c r="AK764">
        <v>0</v>
      </c>
      <c r="AL764">
        <v>0</v>
      </c>
      <c r="AM764">
        <v>0</v>
      </c>
      <c r="AN764">
        <v>0</v>
      </c>
      <c r="AO764">
        <v>0</v>
      </c>
      <c r="AP764" t="s">
        <v>106</v>
      </c>
      <c r="AQ764" t="s">
        <v>107</v>
      </c>
      <c r="AR764" t="s">
        <v>108</v>
      </c>
      <c r="AS764" t="s">
        <v>109</v>
      </c>
      <c r="AT764" t="s">
        <v>110</v>
      </c>
      <c r="AU764" t="s">
        <v>104</v>
      </c>
      <c r="AX764" t="s">
        <v>104</v>
      </c>
      <c r="AY764">
        <v>0</v>
      </c>
      <c r="AZ764">
        <v>0</v>
      </c>
      <c r="BA764">
        <v>0</v>
      </c>
      <c r="BC764">
        <v>0</v>
      </c>
      <c r="BD764">
        <v>0</v>
      </c>
      <c r="BJ764" t="s">
        <v>111</v>
      </c>
      <c r="BK764" t="s">
        <v>466</v>
      </c>
      <c r="BL764" t="str">
        <f>"https://www.hvlgroup.com/Products/Specs/"&amp;"H299501L-PN/BK"</f>
        <v>https://www.hvlgroup.com/Products/Specs/H299501L-PN/BK</v>
      </c>
      <c r="BM764" t="s">
        <v>1786</v>
      </c>
      <c r="BN764" t="str">
        <f>"https://www.hvlgroup.com/Product/"&amp;"H299501L-PN/BK"</f>
        <v>https://www.hvlgroup.com/Product/H299501L-PN/BK</v>
      </c>
      <c r="BO764" t="s">
        <v>104</v>
      </c>
      <c r="BP764" t="s">
        <v>104</v>
      </c>
      <c r="BQ764" t="s">
        <v>1768</v>
      </c>
      <c r="BR764" t="s">
        <v>116</v>
      </c>
      <c r="BS764" t="s">
        <v>529</v>
      </c>
      <c r="BT764">
        <v>7.5</v>
      </c>
      <c r="BV764" s="1">
        <v>43466</v>
      </c>
      <c r="BW764">
        <v>0</v>
      </c>
      <c r="BX764">
        <v>0</v>
      </c>
      <c r="BY764" t="s">
        <v>104</v>
      </c>
      <c r="BZ764">
        <v>0</v>
      </c>
      <c r="CA764">
        <v>0</v>
      </c>
      <c r="CB764">
        <v>0</v>
      </c>
      <c r="CC764">
        <v>0</v>
      </c>
      <c r="CD764">
        <v>1</v>
      </c>
      <c r="CE764">
        <v>141</v>
      </c>
      <c r="CF764" t="s">
        <v>90</v>
      </c>
      <c r="CI764" t="s">
        <v>111</v>
      </c>
      <c r="CJ764" t="s">
        <v>118</v>
      </c>
      <c r="CK764" t="s">
        <v>111</v>
      </c>
      <c r="CL764" t="s">
        <v>119</v>
      </c>
      <c r="CM764" t="s">
        <v>104</v>
      </c>
    </row>
    <row r="765" spans="1:91" x14ac:dyDescent="0.25">
      <c r="A765" t="s">
        <v>89</v>
      </c>
      <c r="B765" t="s">
        <v>90</v>
      </c>
      <c r="C765" t="s">
        <v>1788</v>
      </c>
      <c r="D765" t="s">
        <v>1789</v>
      </c>
      <c r="E765" s="4">
        <v>806134881382</v>
      </c>
      <c r="F765" t="s">
        <v>703</v>
      </c>
      <c r="G765" s="4">
        <v>105</v>
      </c>
      <c r="H765" s="4">
        <v>210</v>
      </c>
      <c r="I765" t="s">
        <v>482</v>
      </c>
      <c r="J765" t="s">
        <v>1785</v>
      </c>
      <c r="K765" t="s">
        <v>96</v>
      </c>
      <c r="L765" t="s">
        <v>97</v>
      </c>
      <c r="M765" t="s">
        <v>98</v>
      </c>
      <c r="N765" t="s">
        <v>695</v>
      </c>
      <c r="P765" t="s">
        <v>1033</v>
      </c>
      <c r="Q765" t="s">
        <v>102</v>
      </c>
      <c r="R765">
        <v>0</v>
      </c>
      <c r="S765">
        <v>8</v>
      </c>
      <c r="T765">
        <v>7.25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1</v>
      </c>
      <c r="AA765">
        <v>35</v>
      </c>
      <c r="AB765" t="s">
        <v>595</v>
      </c>
      <c r="AD765" t="s">
        <v>595</v>
      </c>
      <c r="AE765" t="s">
        <v>595</v>
      </c>
      <c r="AF765" t="s">
        <v>104</v>
      </c>
      <c r="AG765" t="s">
        <v>105</v>
      </c>
      <c r="AH765">
        <v>15</v>
      </c>
      <c r="AI765">
        <v>9</v>
      </c>
      <c r="AJ765">
        <v>9</v>
      </c>
      <c r="AK765">
        <v>0</v>
      </c>
      <c r="AL765">
        <v>0</v>
      </c>
      <c r="AM765">
        <v>0</v>
      </c>
      <c r="AN765">
        <v>0</v>
      </c>
      <c r="AO765">
        <v>0</v>
      </c>
      <c r="AP765" t="s">
        <v>106</v>
      </c>
      <c r="AQ765" t="s">
        <v>107</v>
      </c>
      <c r="AR765" t="s">
        <v>108</v>
      </c>
      <c r="AS765" t="s">
        <v>109</v>
      </c>
      <c r="AT765" t="s">
        <v>110</v>
      </c>
      <c r="AU765" t="s">
        <v>104</v>
      </c>
      <c r="AX765" t="s">
        <v>104</v>
      </c>
      <c r="AY765">
        <v>0</v>
      </c>
      <c r="AZ765">
        <v>0</v>
      </c>
      <c r="BA765">
        <v>0</v>
      </c>
      <c r="BC765">
        <v>0</v>
      </c>
      <c r="BD765">
        <v>0</v>
      </c>
      <c r="BJ765" t="s">
        <v>111</v>
      </c>
      <c r="BK765" t="s">
        <v>696</v>
      </c>
      <c r="BL765" t="str">
        <f>"https://www.hvlgroup.com/Products/Specs/"&amp;"H299501S-AGB/WH"</f>
        <v>https://www.hvlgroup.com/Products/Specs/H299501S-AGB/WH</v>
      </c>
      <c r="BM765" t="s">
        <v>1786</v>
      </c>
      <c r="BN765" t="str">
        <f>"https://www.hvlgroup.com/Product/"&amp;"H299501S-AGB/WH"</f>
        <v>https://www.hvlgroup.com/Product/H299501S-AGB/WH</v>
      </c>
      <c r="BO765" t="s">
        <v>104</v>
      </c>
      <c r="BP765" t="s">
        <v>104</v>
      </c>
      <c r="BQ765" t="s">
        <v>1768</v>
      </c>
      <c r="BR765" t="s">
        <v>116</v>
      </c>
      <c r="BS765" t="s">
        <v>1790</v>
      </c>
      <c r="BT765">
        <v>5.13</v>
      </c>
      <c r="BV765" s="1">
        <v>43466</v>
      </c>
      <c r="BW765">
        <v>0</v>
      </c>
      <c r="BX765">
        <v>0</v>
      </c>
      <c r="BY765" t="s">
        <v>104</v>
      </c>
      <c r="BZ765">
        <v>0</v>
      </c>
      <c r="CA765">
        <v>0</v>
      </c>
      <c r="CB765">
        <v>0</v>
      </c>
      <c r="CC765">
        <v>0</v>
      </c>
      <c r="CD765">
        <v>1</v>
      </c>
      <c r="CE765">
        <v>141</v>
      </c>
      <c r="CF765" t="s">
        <v>90</v>
      </c>
      <c r="CI765" t="s">
        <v>111</v>
      </c>
      <c r="CJ765" t="s">
        <v>118</v>
      </c>
      <c r="CK765" t="s">
        <v>111</v>
      </c>
      <c r="CL765" t="s">
        <v>119</v>
      </c>
      <c r="CM765" t="s">
        <v>104</v>
      </c>
    </row>
    <row r="766" spans="1:91" x14ac:dyDescent="0.25">
      <c r="A766" t="s">
        <v>89</v>
      </c>
      <c r="B766" t="s">
        <v>90</v>
      </c>
      <c r="C766" t="s">
        <v>1791</v>
      </c>
      <c r="D766" t="s">
        <v>1789</v>
      </c>
      <c r="E766" s="4">
        <v>806134881399</v>
      </c>
      <c r="F766" t="s">
        <v>703</v>
      </c>
      <c r="G766" s="4">
        <v>105</v>
      </c>
      <c r="H766" s="4">
        <v>210</v>
      </c>
      <c r="I766" t="s">
        <v>482</v>
      </c>
      <c r="J766" t="s">
        <v>1785</v>
      </c>
      <c r="K766" t="s">
        <v>96</v>
      </c>
      <c r="L766" t="s">
        <v>97</v>
      </c>
      <c r="M766" t="s">
        <v>98</v>
      </c>
      <c r="N766" t="s">
        <v>465</v>
      </c>
      <c r="P766" t="s">
        <v>1033</v>
      </c>
      <c r="Q766" t="s">
        <v>102</v>
      </c>
      <c r="R766">
        <v>0</v>
      </c>
      <c r="S766">
        <v>8</v>
      </c>
      <c r="T766">
        <v>7.25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1</v>
      </c>
      <c r="AA766">
        <v>35</v>
      </c>
      <c r="AB766" t="s">
        <v>595</v>
      </c>
      <c r="AD766" t="s">
        <v>595</v>
      </c>
      <c r="AE766" t="s">
        <v>595</v>
      </c>
      <c r="AF766" t="s">
        <v>104</v>
      </c>
      <c r="AG766" t="s">
        <v>105</v>
      </c>
      <c r="AH766">
        <v>15</v>
      </c>
      <c r="AI766">
        <v>9</v>
      </c>
      <c r="AJ766">
        <v>9</v>
      </c>
      <c r="AK766">
        <v>0</v>
      </c>
      <c r="AL766">
        <v>0</v>
      </c>
      <c r="AM766">
        <v>0</v>
      </c>
      <c r="AN766">
        <v>0</v>
      </c>
      <c r="AO766">
        <v>0</v>
      </c>
      <c r="AP766" t="s">
        <v>106</v>
      </c>
      <c r="AQ766" t="s">
        <v>107</v>
      </c>
      <c r="AR766" t="s">
        <v>108</v>
      </c>
      <c r="AS766" t="s">
        <v>109</v>
      </c>
      <c r="AT766" t="s">
        <v>110</v>
      </c>
      <c r="AU766" t="s">
        <v>104</v>
      </c>
      <c r="AX766" t="s">
        <v>104</v>
      </c>
      <c r="AY766">
        <v>0</v>
      </c>
      <c r="AZ766">
        <v>0</v>
      </c>
      <c r="BA766">
        <v>0</v>
      </c>
      <c r="BC766">
        <v>0</v>
      </c>
      <c r="BD766">
        <v>0</v>
      </c>
      <c r="BJ766" t="s">
        <v>111</v>
      </c>
      <c r="BK766" t="s">
        <v>466</v>
      </c>
      <c r="BL766" t="str">
        <f>"https://www.hvlgroup.com/Products/Specs/"&amp;"H299501S-PN/BK"</f>
        <v>https://www.hvlgroup.com/Products/Specs/H299501S-PN/BK</v>
      </c>
      <c r="BM766" t="s">
        <v>1786</v>
      </c>
      <c r="BN766" t="str">
        <f>"https://www.hvlgroup.com/Product/"&amp;"H299501S-PN/BK"</f>
        <v>https://www.hvlgroup.com/Product/H299501S-PN/BK</v>
      </c>
      <c r="BO766" t="s">
        <v>104</v>
      </c>
      <c r="BP766" t="s">
        <v>104</v>
      </c>
      <c r="BQ766" t="s">
        <v>1768</v>
      </c>
      <c r="BR766" t="s">
        <v>116</v>
      </c>
      <c r="BS766" t="s">
        <v>1790</v>
      </c>
      <c r="BT766">
        <v>5.13</v>
      </c>
      <c r="BV766" s="1">
        <v>43466</v>
      </c>
      <c r="BW766">
        <v>0</v>
      </c>
      <c r="BX766">
        <v>0</v>
      </c>
      <c r="BY766" t="s">
        <v>104</v>
      </c>
      <c r="BZ766">
        <v>0</v>
      </c>
      <c r="CA766">
        <v>0</v>
      </c>
      <c r="CB766">
        <v>0</v>
      </c>
      <c r="CC766">
        <v>0</v>
      </c>
      <c r="CD766">
        <v>1</v>
      </c>
      <c r="CE766">
        <v>141</v>
      </c>
      <c r="CF766" t="s">
        <v>90</v>
      </c>
      <c r="CI766" t="s">
        <v>111</v>
      </c>
      <c r="CJ766" t="s">
        <v>118</v>
      </c>
      <c r="CK766" t="s">
        <v>111</v>
      </c>
      <c r="CL766" t="s">
        <v>119</v>
      </c>
      <c r="CM766" t="s">
        <v>104</v>
      </c>
    </row>
    <row r="767" spans="1:91" x14ac:dyDescent="0.25">
      <c r="A767" t="s">
        <v>89</v>
      </c>
      <c r="B767" t="s">
        <v>90</v>
      </c>
      <c r="C767" t="s">
        <v>1792</v>
      </c>
      <c r="D767" t="s">
        <v>1793</v>
      </c>
      <c r="E767" s="4">
        <v>806134881955</v>
      </c>
      <c r="F767" t="s">
        <v>134</v>
      </c>
      <c r="G767" s="4">
        <v>76</v>
      </c>
      <c r="H767" s="4">
        <v>152</v>
      </c>
      <c r="I767" t="s">
        <v>135</v>
      </c>
      <c r="J767" t="s">
        <v>1794</v>
      </c>
      <c r="K767" t="s">
        <v>96</v>
      </c>
      <c r="L767" t="s">
        <v>97</v>
      </c>
      <c r="M767" t="s">
        <v>98</v>
      </c>
      <c r="N767" t="s">
        <v>1795</v>
      </c>
      <c r="R767">
        <v>0</v>
      </c>
      <c r="S767">
        <v>5</v>
      </c>
      <c r="T767">
        <v>16.75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1</v>
      </c>
      <c r="AA767">
        <v>75</v>
      </c>
      <c r="AB767" t="s">
        <v>278</v>
      </c>
      <c r="AD767" t="s">
        <v>278</v>
      </c>
      <c r="AE767" t="s">
        <v>278</v>
      </c>
      <c r="AF767" t="s">
        <v>111</v>
      </c>
      <c r="AG767" t="s">
        <v>105</v>
      </c>
      <c r="AH767">
        <v>13</v>
      </c>
      <c r="AI767">
        <v>12</v>
      </c>
      <c r="AJ767">
        <v>8</v>
      </c>
      <c r="AK767">
        <v>0</v>
      </c>
      <c r="AL767">
        <v>0</v>
      </c>
      <c r="AM767">
        <v>0</v>
      </c>
      <c r="AN767">
        <v>0</v>
      </c>
      <c r="AO767">
        <v>0</v>
      </c>
      <c r="AP767" t="s">
        <v>106</v>
      </c>
      <c r="AQ767" t="s">
        <v>107</v>
      </c>
      <c r="AR767" t="s">
        <v>108</v>
      </c>
      <c r="AS767" t="s">
        <v>109</v>
      </c>
      <c r="AT767" t="s">
        <v>110</v>
      </c>
      <c r="AU767" t="s">
        <v>104</v>
      </c>
      <c r="AX767" t="s">
        <v>104</v>
      </c>
      <c r="AY767">
        <v>0</v>
      </c>
      <c r="AZ767">
        <v>0</v>
      </c>
      <c r="BA767">
        <v>4.75</v>
      </c>
      <c r="BC767">
        <v>0</v>
      </c>
      <c r="BD767">
        <v>0</v>
      </c>
      <c r="BJ767" t="s">
        <v>111</v>
      </c>
      <c r="BK767" t="s">
        <v>1796</v>
      </c>
      <c r="BL767" t="str">
        <f>"https://www.hvlgroup.com/Products/Specs/"&amp;"H300701-GL/BK"</f>
        <v>https://www.hvlgroup.com/Products/Specs/H300701-GL/BK</v>
      </c>
      <c r="BM767" t="s">
        <v>1797</v>
      </c>
      <c r="BN767" t="str">
        <f>"https://www.hvlgroup.com/Product/"&amp;"H300701-GL/BK"</f>
        <v>https://www.hvlgroup.com/Product/H300701-GL/BK</v>
      </c>
      <c r="BO767" t="s">
        <v>104</v>
      </c>
      <c r="BP767" t="s">
        <v>104</v>
      </c>
      <c r="BQ767" t="s">
        <v>199</v>
      </c>
      <c r="BR767" t="s">
        <v>116</v>
      </c>
      <c r="BS767" t="s">
        <v>116</v>
      </c>
      <c r="BT767">
        <v>0</v>
      </c>
      <c r="BV767" s="1">
        <v>43466</v>
      </c>
      <c r="BW767">
        <v>0</v>
      </c>
      <c r="BX767">
        <v>0</v>
      </c>
      <c r="BY767" t="s">
        <v>104</v>
      </c>
      <c r="BZ767">
        <v>0</v>
      </c>
      <c r="CA767">
        <v>0</v>
      </c>
      <c r="CB767">
        <v>0</v>
      </c>
      <c r="CC767">
        <v>0</v>
      </c>
      <c r="CD767">
        <v>1</v>
      </c>
      <c r="CE767">
        <v>35</v>
      </c>
      <c r="CF767" t="s">
        <v>90</v>
      </c>
      <c r="CI767" t="s">
        <v>111</v>
      </c>
      <c r="CJ767" t="s">
        <v>118</v>
      </c>
      <c r="CK767" t="s">
        <v>111</v>
      </c>
      <c r="CL767" t="s">
        <v>119</v>
      </c>
      <c r="CM767" t="s">
        <v>104</v>
      </c>
    </row>
    <row r="768" spans="1:91" x14ac:dyDescent="0.25">
      <c r="A768" t="s">
        <v>89</v>
      </c>
      <c r="B768" t="s">
        <v>90</v>
      </c>
      <c r="C768" t="s">
        <v>1798</v>
      </c>
      <c r="D768" t="s">
        <v>1793</v>
      </c>
      <c r="E768" s="4">
        <v>806134881986</v>
      </c>
      <c r="F768" t="s">
        <v>134</v>
      </c>
      <c r="G768" s="4">
        <v>76</v>
      </c>
      <c r="H768" s="4">
        <v>152</v>
      </c>
      <c r="I768" t="s">
        <v>135</v>
      </c>
      <c r="J768" t="s">
        <v>1794</v>
      </c>
      <c r="K768" t="s">
        <v>96</v>
      </c>
      <c r="L768" t="s">
        <v>97</v>
      </c>
      <c r="M768" t="s">
        <v>98</v>
      </c>
      <c r="N768" t="s">
        <v>1799</v>
      </c>
      <c r="O768" t="s">
        <v>100</v>
      </c>
      <c r="R768">
        <v>0</v>
      </c>
      <c r="S768">
        <v>5</v>
      </c>
      <c r="T768">
        <v>16.75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1</v>
      </c>
      <c r="AA768">
        <v>75</v>
      </c>
      <c r="AB768" t="s">
        <v>278</v>
      </c>
      <c r="AD768" t="s">
        <v>278</v>
      </c>
      <c r="AE768" t="s">
        <v>278</v>
      </c>
      <c r="AF768" t="s">
        <v>111</v>
      </c>
      <c r="AG768" t="s">
        <v>105</v>
      </c>
      <c r="AH768">
        <v>13</v>
      </c>
      <c r="AI768">
        <v>12</v>
      </c>
      <c r="AJ768">
        <v>8</v>
      </c>
      <c r="AK768">
        <v>0</v>
      </c>
      <c r="AL768">
        <v>0</v>
      </c>
      <c r="AM768">
        <v>0</v>
      </c>
      <c r="AN768">
        <v>0</v>
      </c>
      <c r="AO768">
        <v>0</v>
      </c>
      <c r="AP768" t="s">
        <v>106</v>
      </c>
      <c r="AQ768" t="s">
        <v>107</v>
      </c>
      <c r="AR768" t="s">
        <v>108</v>
      </c>
      <c r="AS768" t="s">
        <v>109</v>
      </c>
      <c r="AT768" t="s">
        <v>110</v>
      </c>
      <c r="AU768" t="s">
        <v>104</v>
      </c>
      <c r="AX768" t="s">
        <v>104</v>
      </c>
      <c r="AY768">
        <v>0</v>
      </c>
      <c r="AZ768">
        <v>0</v>
      </c>
      <c r="BA768">
        <v>4.75</v>
      </c>
      <c r="BC768">
        <v>0</v>
      </c>
      <c r="BD768">
        <v>0</v>
      </c>
      <c r="BJ768" t="s">
        <v>111</v>
      </c>
      <c r="BK768" t="s">
        <v>1800</v>
      </c>
      <c r="BL768" t="str">
        <f>"https://www.hvlgroup.com/Products/Specs/"&amp;"H300701-GL/BL"</f>
        <v>https://www.hvlgroup.com/Products/Specs/H300701-GL/BL</v>
      </c>
      <c r="BM768" t="s">
        <v>1797</v>
      </c>
      <c r="BN768" t="str">
        <f>"https://www.hvlgroup.com/Product/"&amp;"H300701-GL/BL"</f>
        <v>https://www.hvlgroup.com/Product/H300701-GL/BL</v>
      </c>
      <c r="BO768" t="s">
        <v>104</v>
      </c>
      <c r="BP768" t="s">
        <v>104</v>
      </c>
      <c r="BQ768" t="s">
        <v>199</v>
      </c>
      <c r="BR768" t="s">
        <v>116</v>
      </c>
      <c r="BS768" t="s">
        <v>116</v>
      </c>
      <c r="BT768">
        <v>0</v>
      </c>
      <c r="BV768" s="1">
        <v>43466</v>
      </c>
      <c r="BW768">
        <v>0</v>
      </c>
      <c r="BX768">
        <v>0</v>
      </c>
      <c r="BY768" t="s">
        <v>104</v>
      </c>
      <c r="BZ768">
        <v>0</v>
      </c>
      <c r="CA768">
        <v>0</v>
      </c>
      <c r="CB768">
        <v>0</v>
      </c>
      <c r="CC768">
        <v>0</v>
      </c>
      <c r="CD768">
        <v>1</v>
      </c>
      <c r="CE768">
        <v>35</v>
      </c>
      <c r="CF768" t="s">
        <v>90</v>
      </c>
      <c r="CI768" t="s">
        <v>111</v>
      </c>
      <c r="CJ768" t="s">
        <v>118</v>
      </c>
      <c r="CK768" t="s">
        <v>111</v>
      </c>
      <c r="CL768" t="s">
        <v>119</v>
      </c>
      <c r="CM768" t="s">
        <v>104</v>
      </c>
    </row>
    <row r="769" spans="1:91" x14ac:dyDescent="0.25">
      <c r="A769" t="s">
        <v>89</v>
      </c>
      <c r="B769" t="s">
        <v>90</v>
      </c>
      <c r="C769" t="s">
        <v>1801</v>
      </c>
      <c r="D769" t="s">
        <v>1793</v>
      </c>
      <c r="E769" s="4">
        <v>806134881962</v>
      </c>
      <c r="F769" t="s">
        <v>134</v>
      </c>
      <c r="G769" s="4">
        <v>76</v>
      </c>
      <c r="H769" s="4">
        <v>152</v>
      </c>
      <c r="I769" t="s">
        <v>135</v>
      </c>
      <c r="J769" t="s">
        <v>1794</v>
      </c>
      <c r="K769" t="s">
        <v>96</v>
      </c>
      <c r="L769" t="s">
        <v>97</v>
      </c>
      <c r="M769" t="s">
        <v>98</v>
      </c>
      <c r="N769" t="s">
        <v>1802</v>
      </c>
      <c r="O769" t="s">
        <v>100</v>
      </c>
      <c r="R769">
        <v>0</v>
      </c>
      <c r="S769">
        <v>5</v>
      </c>
      <c r="T769">
        <v>16.75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1</v>
      </c>
      <c r="AA769">
        <v>75</v>
      </c>
      <c r="AB769" t="s">
        <v>278</v>
      </c>
      <c r="AD769" t="s">
        <v>278</v>
      </c>
      <c r="AE769" t="s">
        <v>278</v>
      </c>
      <c r="AF769" t="s">
        <v>111</v>
      </c>
      <c r="AG769" t="s">
        <v>105</v>
      </c>
      <c r="AH769">
        <v>13</v>
      </c>
      <c r="AI769">
        <v>12</v>
      </c>
      <c r="AJ769">
        <v>8</v>
      </c>
      <c r="AK769">
        <v>0</v>
      </c>
      <c r="AL769">
        <v>0</v>
      </c>
      <c r="AM769">
        <v>0</v>
      </c>
      <c r="AN769">
        <v>0</v>
      </c>
      <c r="AO769">
        <v>0</v>
      </c>
      <c r="AP769" t="s">
        <v>106</v>
      </c>
      <c r="AQ769" t="s">
        <v>107</v>
      </c>
      <c r="AR769" t="s">
        <v>108</v>
      </c>
      <c r="AS769" t="s">
        <v>109</v>
      </c>
      <c r="AT769" t="s">
        <v>110</v>
      </c>
      <c r="AU769" t="s">
        <v>104</v>
      </c>
      <c r="AX769" t="s">
        <v>104</v>
      </c>
      <c r="AY769">
        <v>0</v>
      </c>
      <c r="AZ769">
        <v>0</v>
      </c>
      <c r="BA769">
        <v>4.75</v>
      </c>
      <c r="BC769">
        <v>0</v>
      </c>
      <c r="BD769">
        <v>0</v>
      </c>
      <c r="BJ769" t="s">
        <v>111</v>
      </c>
      <c r="BK769" t="s">
        <v>1803</v>
      </c>
      <c r="BL769" t="str">
        <f>"https://www.hvlgroup.com/Products/Specs/"&amp;"H300701-GL/PK"</f>
        <v>https://www.hvlgroup.com/Products/Specs/H300701-GL/PK</v>
      </c>
      <c r="BM769" t="s">
        <v>1797</v>
      </c>
      <c r="BN769" t="str">
        <f>"https://www.hvlgroup.com/Product/"&amp;"H300701-GL/PK"</f>
        <v>https://www.hvlgroup.com/Product/H300701-GL/PK</v>
      </c>
      <c r="BO769" t="s">
        <v>104</v>
      </c>
      <c r="BP769" t="s">
        <v>104</v>
      </c>
      <c r="BQ769" t="s">
        <v>199</v>
      </c>
      <c r="BR769" t="s">
        <v>116</v>
      </c>
      <c r="BS769" t="s">
        <v>116</v>
      </c>
      <c r="BT769">
        <v>0</v>
      </c>
      <c r="BV769" s="1">
        <v>43466</v>
      </c>
      <c r="BW769">
        <v>0</v>
      </c>
      <c r="BX769">
        <v>0</v>
      </c>
      <c r="BY769" t="s">
        <v>104</v>
      </c>
      <c r="BZ769">
        <v>0</v>
      </c>
      <c r="CA769">
        <v>0</v>
      </c>
      <c r="CB769">
        <v>0</v>
      </c>
      <c r="CC769">
        <v>0</v>
      </c>
      <c r="CD769">
        <v>1</v>
      </c>
      <c r="CE769">
        <v>35</v>
      </c>
      <c r="CF769" t="s">
        <v>90</v>
      </c>
      <c r="CI769" t="s">
        <v>111</v>
      </c>
      <c r="CJ769" t="s">
        <v>118</v>
      </c>
      <c r="CK769" t="s">
        <v>111</v>
      </c>
      <c r="CL769" t="s">
        <v>119</v>
      </c>
      <c r="CM769" t="s">
        <v>104</v>
      </c>
    </row>
    <row r="770" spans="1:91" x14ac:dyDescent="0.25">
      <c r="A770" t="s">
        <v>89</v>
      </c>
      <c r="B770" t="s">
        <v>90</v>
      </c>
      <c r="C770" t="s">
        <v>1804</v>
      </c>
      <c r="D770" t="s">
        <v>1793</v>
      </c>
      <c r="E770" s="4">
        <v>806134881979</v>
      </c>
      <c r="F770" t="s">
        <v>134</v>
      </c>
      <c r="G770" s="4">
        <v>76</v>
      </c>
      <c r="H770" s="4">
        <v>152</v>
      </c>
      <c r="I770" t="s">
        <v>135</v>
      </c>
      <c r="J770" t="s">
        <v>1794</v>
      </c>
      <c r="K770" t="s">
        <v>96</v>
      </c>
      <c r="L770" t="s">
        <v>97</v>
      </c>
      <c r="M770" t="s">
        <v>98</v>
      </c>
      <c r="N770" t="s">
        <v>1805</v>
      </c>
      <c r="R770">
        <v>0</v>
      </c>
      <c r="S770">
        <v>5</v>
      </c>
      <c r="T770">
        <v>16.75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1</v>
      </c>
      <c r="AA770">
        <v>75</v>
      </c>
      <c r="AB770" t="s">
        <v>278</v>
      </c>
      <c r="AD770" t="s">
        <v>278</v>
      </c>
      <c r="AE770" t="s">
        <v>278</v>
      </c>
      <c r="AF770" t="s">
        <v>111</v>
      </c>
      <c r="AG770" t="s">
        <v>105</v>
      </c>
      <c r="AH770">
        <v>13</v>
      </c>
      <c r="AI770">
        <v>12</v>
      </c>
      <c r="AJ770">
        <v>8</v>
      </c>
      <c r="AK770">
        <v>0</v>
      </c>
      <c r="AL770">
        <v>0</v>
      </c>
      <c r="AM770">
        <v>0</v>
      </c>
      <c r="AN770">
        <v>0</v>
      </c>
      <c r="AO770">
        <v>0</v>
      </c>
      <c r="AP770" t="s">
        <v>106</v>
      </c>
      <c r="AQ770" t="s">
        <v>107</v>
      </c>
      <c r="AR770" t="s">
        <v>108</v>
      </c>
      <c r="AS770" t="s">
        <v>109</v>
      </c>
      <c r="AT770" t="s">
        <v>110</v>
      </c>
      <c r="AU770" t="s">
        <v>104</v>
      </c>
      <c r="AX770" t="s">
        <v>104</v>
      </c>
      <c r="AY770">
        <v>0</v>
      </c>
      <c r="AZ770">
        <v>0</v>
      </c>
      <c r="BA770">
        <v>4.75</v>
      </c>
      <c r="BC770">
        <v>0</v>
      </c>
      <c r="BD770">
        <v>0</v>
      </c>
      <c r="BJ770" t="s">
        <v>111</v>
      </c>
      <c r="BK770" t="s">
        <v>1806</v>
      </c>
      <c r="BL770" t="str">
        <f>"https://www.hvlgroup.com/Products/Specs/"&amp;"H300701-GL/WH"</f>
        <v>https://www.hvlgroup.com/Products/Specs/H300701-GL/WH</v>
      </c>
      <c r="BM770" t="s">
        <v>1797</v>
      </c>
      <c r="BN770" t="str">
        <f>"https://www.hvlgroup.com/Product/"&amp;"H300701-GL/WH"</f>
        <v>https://www.hvlgroup.com/Product/H300701-GL/WH</v>
      </c>
      <c r="BO770" t="s">
        <v>104</v>
      </c>
      <c r="BP770" t="s">
        <v>104</v>
      </c>
      <c r="BQ770" t="s">
        <v>199</v>
      </c>
      <c r="BR770" t="s">
        <v>116</v>
      </c>
      <c r="BS770" t="s">
        <v>116</v>
      </c>
      <c r="BT770">
        <v>0</v>
      </c>
      <c r="BV770" s="1">
        <v>43466</v>
      </c>
      <c r="BW770">
        <v>0</v>
      </c>
      <c r="BX770">
        <v>0</v>
      </c>
      <c r="BY770" t="s">
        <v>104</v>
      </c>
      <c r="BZ770">
        <v>0</v>
      </c>
      <c r="CA770">
        <v>0</v>
      </c>
      <c r="CB770">
        <v>0</v>
      </c>
      <c r="CC770">
        <v>0</v>
      </c>
      <c r="CD770">
        <v>1</v>
      </c>
      <c r="CE770">
        <v>35</v>
      </c>
      <c r="CF770" t="s">
        <v>90</v>
      </c>
      <c r="CI770" t="s">
        <v>111</v>
      </c>
      <c r="CJ770" t="s">
        <v>118</v>
      </c>
      <c r="CK770" t="s">
        <v>111</v>
      </c>
      <c r="CL770" t="s">
        <v>119</v>
      </c>
      <c r="CM770" t="s">
        <v>104</v>
      </c>
    </row>
    <row r="771" spans="1:91" x14ac:dyDescent="0.25">
      <c r="A771" t="s">
        <v>89</v>
      </c>
      <c r="B771" t="s">
        <v>90</v>
      </c>
      <c r="C771" t="s">
        <v>1807</v>
      </c>
      <c r="D771" t="s">
        <v>1808</v>
      </c>
      <c r="E771" s="4">
        <v>806134881900</v>
      </c>
      <c r="F771" t="s">
        <v>93</v>
      </c>
      <c r="G771" s="4">
        <v>76</v>
      </c>
      <c r="H771" s="4">
        <v>152</v>
      </c>
      <c r="I771" t="s">
        <v>94</v>
      </c>
      <c r="J771" t="s">
        <v>1809</v>
      </c>
      <c r="K771" t="s">
        <v>96</v>
      </c>
      <c r="L771" t="s">
        <v>97</v>
      </c>
      <c r="M771" t="s">
        <v>98</v>
      </c>
      <c r="N771" t="s">
        <v>99</v>
      </c>
      <c r="R771">
        <v>0</v>
      </c>
      <c r="S771">
        <v>6</v>
      </c>
      <c r="T771">
        <v>17</v>
      </c>
      <c r="U771">
        <v>0</v>
      </c>
      <c r="V771">
        <v>0</v>
      </c>
      <c r="W771">
        <v>0</v>
      </c>
      <c r="X771">
        <v>4.75</v>
      </c>
      <c r="Y771">
        <v>4</v>
      </c>
      <c r="Z771">
        <v>1</v>
      </c>
      <c r="AA771">
        <v>60</v>
      </c>
      <c r="AB771" t="s">
        <v>163</v>
      </c>
      <c r="AD771" t="s">
        <v>163</v>
      </c>
      <c r="AE771" t="s">
        <v>163</v>
      </c>
      <c r="AF771" t="s">
        <v>111</v>
      </c>
      <c r="AG771" t="s">
        <v>105</v>
      </c>
      <c r="AH771">
        <v>23</v>
      </c>
      <c r="AI771">
        <v>11</v>
      </c>
      <c r="AJ771">
        <v>9</v>
      </c>
      <c r="AK771">
        <v>6</v>
      </c>
      <c r="AL771">
        <v>0</v>
      </c>
      <c r="AM771">
        <v>0</v>
      </c>
      <c r="AN771">
        <v>0</v>
      </c>
      <c r="AO771">
        <v>0</v>
      </c>
      <c r="AP771" t="s">
        <v>106</v>
      </c>
      <c r="AQ771" t="s">
        <v>107</v>
      </c>
      <c r="AR771" t="s">
        <v>108</v>
      </c>
      <c r="AS771" t="s">
        <v>109</v>
      </c>
      <c r="AT771" t="s">
        <v>110</v>
      </c>
      <c r="AU771" t="s">
        <v>104</v>
      </c>
      <c r="AX771" t="s">
        <v>104</v>
      </c>
      <c r="AY771">
        <v>0</v>
      </c>
      <c r="AZ771">
        <v>0</v>
      </c>
      <c r="BA771">
        <v>4.75</v>
      </c>
      <c r="BC771">
        <v>0</v>
      </c>
      <c r="BD771">
        <v>0</v>
      </c>
      <c r="BJ771" t="s">
        <v>111</v>
      </c>
      <c r="BK771" t="s">
        <v>113</v>
      </c>
      <c r="BL771" t="str">
        <f>"https://www.hvlgroup.com/Products/Specs/"&amp;"H304101-AGB"</f>
        <v>https://www.hvlgroup.com/Products/Specs/H304101-AGB</v>
      </c>
      <c r="BM771" t="s">
        <v>1810</v>
      </c>
      <c r="BN771" t="str">
        <f>"https://www.hvlgroup.com/Product/"&amp;"H304101-AGB"</f>
        <v>https://www.hvlgroup.com/Product/H304101-AGB</v>
      </c>
      <c r="BO771" t="s">
        <v>104</v>
      </c>
      <c r="BP771" t="s">
        <v>104</v>
      </c>
      <c r="BQ771" t="s">
        <v>328</v>
      </c>
      <c r="BR771" t="s">
        <v>116</v>
      </c>
      <c r="BS771" t="s">
        <v>116</v>
      </c>
      <c r="BT771">
        <v>0</v>
      </c>
      <c r="BV771" s="1">
        <v>43466</v>
      </c>
      <c r="BW771">
        <v>0</v>
      </c>
      <c r="BX771">
        <v>0</v>
      </c>
      <c r="BY771" t="s">
        <v>111</v>
      </c>
      <c r="BZ771">
        <v>0</v>
      </c>
      <c r="CA771">
        <v>0</v>
      </c>
      <c r="CB771">
        <v>0</v>
      </c>
      <c r="CC771">
        <v>0</v>
      </c>
      <c r="CD771">
        <v>1</v>
      </c>
      <c r="CE771">
        <v>90</v>
      </c>
      <c r="CF771" t="s">
        <v>90</v>
      </c>
      <c r="CI771" t="s">
        <v>111</v>
      </c>
      <c r="CJ771" t="s">
        <v>118</v>
      </c>
      <c r="CK771" t="s">
        <v>111</v>
      </c>
      <c r="CL771" t="s">
        <v>119</v>
      </c>
      <c r="CM771" t="s">
        <v>104</v>
      </c>
    </row>
    <row r="772" spans="1:91" x14ac:dyDescent="0.25">
      <c r="A772" t="s">
        <v>89</v>
      </c>
      <c r="B772" t="s">
        <v>90</v>
      </c>
      <c r="C772" t="s">
        <v>1811</v>
      </c>
      <c r="D772" t="s">
        <v>1808</v>
      </c>
      <c r="E772" s="4">
        <v>806134881917</v>
      </c>
      <c r="F772" t="s">
        <v>93</v>
      </c>
      <c r="G772" s="4">
        <v>76</v>
      </c>
      <c r="H772" s="4">
        <v>152</v>
      </c>
      <c r="I772" t="s">
        <v>94</v>
      </c>
      <c r="J772" t="s">
        <v>1809</v>
      </c>
      <c r="K772" t="s">
        <v>96</v>
      </c>
      <c r="L772" t="s">
        <v>97</v>
      </c>
      <c r="M772" t="s">
        <v>98</v>
      </c>
      <c r="N772" t="s">
        <v>121</v>
      </c>
      <c r="R772">
        <v>0</v>
      </c>
      <c r="S772">
        <v>6</v>
      </c>
      <c r="T772">
        <v>17</v>
      </c>
      <c r="U772">
        <v>0</v>
      </c>
      <c r="V772">
        <v>0</v>
      </c>
      <c r="W772">
        <v>0</v>
      </c>
      <c r="X772">
        <v>4.75</v>
      </c>
      <c r="Y772">
        <v>4</v>
      </c>
      <c r="Z772">
        <v>1</v>
      </c>
      <c r="AA772">
        <v>60</v>
      </c>
      <c r="AB772" t="s">
        <v>163</v>
      </c>
      <c r="AD772" t="s">
        <v>163</v>
      </c>
      <c r="AE772" t="s">
        <v>163</v>
      </c>
      <c r="AF772" t="s">
        <v>111</v>
      </c>
      <c r="AG772" t="s">
        <v>105</v>
      </c>
      <c r="AH772">
        <v>23</v>
      </c>
      <c r="AI772">
        <v>11</v>
      </c>
      <c r="AJ772">
        <v>9</v>
      </c>
      <c r="AK772">
        <v>6</v>
      </c>
      <c r="AL772">
        <v>0</v>
      </c>
      <c r="AM772">
        <v>0</v>
      </c>
      <c r="AN772">
        <v>0</v>
      </c>
      <c r="AO772">
        <v>0</v>
      </c>
      <c r="AP772" t="s">
        <v>106</v>
      </c>
      <c r="AQ772" t="s">
        <v>107</v>
      </c>
      <c r="AR772" t="s">
        <v>108</v>
      </c>
      <c r="AS772" t="s">
        <v>109</v>
      </c>
      <c r="AT772" t="s">
        <v>110</v>
      </c>
      <c r="AU772" t="s">
        <v>104</v>
      </c>
      <c r="AX772" t="s">
        <v>104</v>
      </c>
      <c r="AY772">
        <v>0</v>
      </c>
      <c r="AZ772">
        <v>0</v>
      </c>
      <c r="BA772">
        <v>4.75</v>
      </c>
      <c r="BC772">
        <v>0</v>
      </c>
      <c r="BD772">
        <v>0</v>
      </c>
      <c r="BJ772" t="s">
        <v>111</v>
      </c>
      <c r="BK772" t="s">
        <v>122</v>
      </c>
      <c r="BL772" t="str">
        <f>"https://www.hvlgroup.com/Products/Specs/"&amp;"H304101-OB"</f>
        <v>https://www.hvlgroup.com/Products/Specs/H304101-OB</v>
      </c>
      <c r="BM772" t="s">
        <v>1810</v>
      </c>
      <c r="BN772" t="str">
        <f>"https://www.hvlgroup.com/Product/"&amp;"H304101-OB"</f>
        <v>https://www.hvlgroup.com/Product/H304101-OB</v>
      </c>
      <c r="BO772" t="s">
        <v>104</v>
      </c>
      <c r="BP772" t="s">
        <v>104</v>
      </c>
      <c r="BQ772" t="s">
        <v>328</v>
      </c>
      <c r="BR772" t="s">
        <v>116</v>
      </c>
      <c r="BS772" t="s">
        <v>116</v>
      </c>
      <c r="BT772">
        <v>0</v>
      </c>
      <c r="BV772" s="1">
        <v>43466</v>
      </c>
      <c r="BW772">
        <v>0</v>
      </c>
      <c r="BX772">
        <v>0</v>
      </c>
      <c r="BY772" t="s">
        <v>111</v>
      </c>
      <c r="BZ772">
        <v>0</v>
      </c>
      <c r="CA772">
        <v>0</v>
      </c>
      <c r="CB772">
        <v>0</v>
      </c>
      <c r="CC772">
        <v>0</v>
      </c>
      <c r="CD772">
        <v>1</v>
      </c>
      <c r="CE772">
        <v>90</v>
      </c>
      <c r="CF772" t="s">
        <v>90</v>
      </c>
      <c r="CI772" t="s">
        <v>111</v>
      </c>
      <c r="CJ772" t="s">
        <v>118</v>
      </c>
      <c r="CK772" t="s">
        <v>111</v>
      </c>
      <c r="CL772" t="s">
        <v>119</v>
      </c>
      <c r="CM772" t="s">
        <v>104</v>
      </c>
    </row>
    <row r="773" spans="1:91" x14ac:dyDescent="0.25">
      <c r="A773" t="s">
        <v>89</v>
      </c>
      <c r="B773" t="s">
        <v>90</v>
      </c>
      <c r="C773" t="s">
        <v>1812</v>
      </c>
      <c r="D773" t="s">
        <v>1808</v>
      </c>
      <c r="E773" s="4">
        <v>806134881924</v>
      </c>
      <c r="F773" t="s">
        <v>93</v>
      </c>
      <c r="G773" s="4">
        <v>76</v>
      </c>
      <c r="H773" s="4">
        <v>152</v>
      </c>
      <c r="I773" t="s">
        <v>94</v>
      </c>
      <c r="J773" t="s">
        <v>1809</v>
      </c>
      <c r="K773" t="s">
        <v>96</v>
      </c>
      <c r="L773" t="s">
        <v>97</v>
      </c>
      <c r="M773" t="s">
        <v>98</v>
      </c>
      <c r="N773" t="s">
        <v>124</v>
      </c>
      <c r="R773">
        <v>0</v>
      </c>
      <c r="S773">
        <v>6</v>
      </c>
      <c r="T773">
        <v>17</v>
      </c>
      <c r="U773">
        <v>0</v>
      </c>
      <c r="V773">
        <v>0</v>
      </c>
      <c r="W773">
        <v>0</v>
      </c>
      <c r="X773">
        <v>4.75</v>
      </c>
      <c r="Y773">
        <v>4</v>
      </c>
      <c r="Z773">
        <v>1</v>
      </c>
      <c r="AA773">
        <v>60</v>
      </c>
      <c r="AB773" t="s">
        <v>163</v>
      </c>
      <c r="AD773" t="s">
        <v>163</v>
      </c>
      <c r="AE773" t="s">
        <v>163</v>
      </c>
      <c r="AF773" t="s">
        <v>111</v>
      </c>
      <c r="AG773" t="s">
        <v>105</v>
      </c>
      <c r="AH773">
        <v>23</v>
      </c>
      <c r="AI773">
        <v>11</v>
      </c>
      <c r="AJ773">
        <v>9</v>
      </c>
      <c r="AK773">
        <v>6</v>
      </c>
      <c r="AL773">
        <v>0</v>
      </c>
      <c r="AM773">
        <v>0</v>
      </c>
      <c r="AN773">
        <v>0</v>
      </c>
      <c r="AO773">
        <v>0</v>
      </c>
      <c r="AP773" t="s">
        <v>106</v>
      </c>
      <c r="AQ773" t="s">
        <v>107</v>
      </c>
      <c r="AR773" t="s">
        <v>108</v>
      </c>
      <c r="AS773" t="s">
        <v>109</v>
      </c>
      <c r="AT773" t="s">
        <v>110</v>
      </c>
      <c r="AU773" t="s">
        <v>104</v>
      </c>
      <c r="AX773" t="s">
        <v>104</v>
      </c>
      <c r="AY773">
        <v>0</v>
      </c>
      <c r="AZ773">
        <v>0</v>
      </c>
      <c r="BA773">
        <v>4.75</v>
      </c>
      <c r="BC773">
        <v>0</v>
      </c>
      <c r="BD773">
        <v>0</v>
      </c>
      <c r="BJ773" t="s">
        <v>111</v>
      </c>
      <c r="BK773" t="s">
        <v>125</v>
      </c>
      <c r="BL773" t="str">
        <f>"https://www.hvlgroup.com/Products/Specs/"&amp;"H304101-PN"</f>
        <v>https://www.hvlgroup.com/Products/Specs/H304101-PN</v>
      </c>
      <c r="BM773" t="s">
        <v>1810</v>
      </c>
      <c r="BN773" t="str">
        <f>"https://www.hvlgroup.com/Product/"&amp;"H304101-PN"</f>
        <v>https://www.hvlgroup.com/Product/H304101-PN</v>
      </c>
      <c r="BO773" t="s">
        <v>104</v>
      </c>
      <c r="BP773" t="s">
        <v>104</v>
      </c>
      <c r="BQ773" t="s">
        <v>328</v>
      </c>
      <c r="BR773" t="s">
        <v>116</v>
      </c>
      <c r="BS773" t="s">
        <v>116</v>
      </c>
      <c r="BT773">
        <v>0</v>
      </c>
      <c r="BV773" s="1">
        <v>43466</v>
      </c>
      <c r="BW773">
        <v>0</v>
      </c>
      <c r="BX773">
        <v>0</v>
      </c>
      <c r="BY773" t="s">
        <v>111</v>
      </c>
      <c r="BZ773">
        <v>0</v>
      </c>
      <c r="CA773">
        <v>0</v>
      </c>
      <c r="CB773">
        <v>0</v>
      </c>
      <c r="CC773">
        <v>0</v>
      </c>
      <c r="CD773">
        <v>1</v>
      </c>
      <c r="CE773">
        <v>90</v>
      </c>
      <c r="CF773" t="s">
        <v>90</v>
      </c>
      <c r="CI773" t="s">
        <v>111</v>
      </c>
      <c r="CJ773" t="s">
        <v>118</v>
      </c>
      <c r="CK773" t="s">
        <v>111</v>
      </c>
      <c r="CL773" t="s">
        <v>119</v>
      </c>
      <c r="CM773" t="s">
        <v>104</v>
      </c>
    </row>
    <row r="774" spans="1:91" x14ac:dyDescent="0.25">
      <c r="A774" t="s">
        <v>89</v>
      </c>
      <c r="B774" t="s">
        <v>90</v>
      </c>
      <c r="C774" t="s">
        <v>1813</v>
      </c>
      <c r="D774" t="s">
        <v>1814</v>
      </c>
      <c r="E774" s="4">
        <v>806134881931</v>
      </c>
      <c r="F774" t="s">
        <v>134</v>
      </c>
      <c r="G774" s="4">
        <v>83</v>
      </c>
      <c r="H774" s="4">
        <v>166</v>
      </c>
      <c r="I774" t="s">
        <v>135</v>
      </c>
      <c r="J774" t="s">
        <v>1809</v>
      </c>
      <c r="K774" t="s">
        <v>96</v>
      </c>
      <c r="L774" t="s">
        <v>97</v>
      </c>
      <c r="M774" t="s">
        <v>98</v>
      </c>
      <c r="N774" t="s">
        <v>99</v>
      </c>
      <c r="R774">
        <v>0</v>
      </c>
      <c r="S774">
        <v>6</v>
      </c>
      <c r="T774">
        <v>13.5</v>
      </c>
      <c r="U774">
        <v>0</v>
      </c>
      <c r="V774">
        <v>0</v>
      </c>
      <c r="W774">
        <v>0</v>
      </c>
      <c r="X774">
        <v>0</v>
      </c>
      <c r="Y774">
        <v>4</v>
      </c>
      <c r="Z774">
        <v>1</v>
      </c>
      <c r="AA774">
        <v>60</v>
      </c>
      <c r="AB774" t="s">
        <v>163</v>
      </c>
      <c r="AD774" t="s">
        <v>163</v>
      </c>
      <c r="AE774" t="s">
        <v>163</v>
      </c>
      <c r="AF774" t="s">
        <v>111</v>
      </c>
      <c r="AG774" t="s">
        <v>105</v>
      </c>
      <c r="AH774">
        <v>20</v>
      </c>
      <c r="AI774">
        <v>11</v>
      </c>
      <c r="AJ774">
        <v>9</v>
      </c>
      <c r="AK774">
        <v>6</v>
      </c>
      <c r="AL774">
        <v>0</v>
      </c>
      <c r="AM774">
        <v>0</v>
      </c>
      <c r="AN774">
        <v>0</v>
      </c>
      <c r="AO774">
        <v>0</v>
      </c>
      <c r="AP774" t="s">
        <v>106</v>
      </c>
      <c r="AQ774" t="s">
        <v>107</v>
      </c>
      <c r="AR774" t="s">
        <v>108</v>
      </c>
      <c r="AS774" t="s">
        <v>109</v>
      </c>
      <c r="AT774" t="s">
        <v>110</v>
      </c>
      <c r="AU774" t="s">
        <v>104</v>
      </c>
      <c r="AX774" t="s">
        <v>104</v>
      </c>
      <c r="AY774">
        <v>0</v>
      </c>
      <c r="AZ774">
        <v>0</v>
      </c>
      <c r="BA774">
        <v>4.75</v>
      </c>
      <c r="BC774">
        <v>120</v>
      </c>
      <c r="BD774">
        <v>0</v>
      </c>
      <c r="BE774" t="s">
        <v>136</v>
      </c>
      <c r="BJ774" t="s">
        <v>111</v>
      </c>
      <c r="BK774" t="s">
        <v>113</v>
      </c>
      <c r="BL774" t="str">
        <f>"https://www.hvlgroup.com/Products/Specs/"&amp;"H304701-AGB"</f>
        <v>https://www.hvlgroup.com/Products/Specs/H304701-AGB</v>
      </c>
      <c r="BM774" t="s">
        <v>1815</v>
      </c>
      <c r="BN774" t="str">
        <f>"https://www.hvlgroup.com/Product/"&amp;"H304701-AGB"</f>
        <v>https://www.hvlgroup.com/Product/H304701-AGB</v>
      </c>
      <c r="BO774" t="s">
        <v>104</v>
      </c>
      <c r="BP774" t="s">
        <v>104</v>
      </c>
      <c r="BQ774" t="s">
        <v>328</v>
      </c>
      <c r="BR774" t="s">
        <v>116</v>
      </c>
      <c r="BS774" t="s">
        <v>116</v>
      </c>
      <c r="BT774">
        <v>0</v>
      </c>
      <c r="BV774" s="1">
        <v>43466</v>
      </c>
      <c r="BW774">
        <v>0</v>
      </c>
      <c r="BX774">
        <v>0</v>
      </c>
      <c r="BY774" t="s">
        <v>104</v>
      </c>
      <c r="BZ774">
        <v>0</v>
      </c>
      <c r="CA774">
        <v>0</v>
      </c>
      <c r="CB774">
        <v>0</v>
      </c>
      <c r="CC774">
        <v>0</v>
      </c>
      <c r="CD774">
        <v>1</v>
      </c>
      <c r="CE774">
        <v>47</v>
      </c>
      <c r="CF774" t="s">
        <v>90</v>
      </c>
      <c r="CI774" t="s">
        <v>111</v>
      </c>
      <c r="CJ774" t="s">
        <v>118</v>
      </c>
      <c r="CK774" t="s">
        <v>111</v>
      </c>
      <c r="CL774" t="s">
        <v>119</v>
      </c>
      <c r="CM774" t="s">
        <v>104</v>
      </c>
    </row>
    <row r="775" spans="1:91" x14ac:dyDescent="0.25">
      <c r="A775" t="s">
        <v>89</v>
      </c>
      <c r="B775" t="s">
        <v>90</v>
      </c>
      <c r="C775" t="s">
        <v>1816</v>
      </c>
      <c r="D775" t="s">
        <v>1814</v>
      </c>
      <c r="E775" s="4">
        <v>806134881948</v>
      </c>
      <c r="F775" t="s">
        <v>134</v>
      </c>
      <c r="G775" s="4">
        <v>83</v>
      </c>
      <c r="H775" s="4">
        <v>166</v>
      </c>
      <c r="I775" t="s">
        <v>135</v>
      </c>
      <c r="J775" t="s">
        <v>1809</v>
      </c>
      <c r="K775" t="s">
        <v>96</v>
      </c>
      <c r="L775" t="s">
        <v>97</v>
      </c>
      <c r="M775" t="s">
        <v>98</v>
      </c>
      <c r="N775" t="s">
        <v>121</v>
      </c>
      <c r="R775">
        <v>0</v>
      </c>
      <c r="S775">
        <v>6</v>
      </c>
      <c r="T775">
        <v>13.5</v>
      </c>
      <c r="U775">
        <v>0</v>
      </c>
      <c r="V775">
        <v>0</v>
      </c>
      <c r="W775">
        <v>0</v>
      </c>
      <c r="X775">
        <v>0</v>
      </c>
      <c r="Y775">
        <v>4</v>
      </c>
      <c r="Z775">
        <v>1</v>
      </c>
      <c r="AA775">
        <v>60</v>
      </c>
      <c r="AB775" t="s">
        <v>163</v>
      </c>
      <c r="AD775" t="s">
        <v>163</v>
      </c>
      <c r="AE775" t="s">
        <v>163</v>
      </c>
      <c r="AF775" t="s">
        <v>111</v>
      </c>
      <c r="AG775" t="s">
        <v>105</v>
      </c>
      <c r="AH775">
        <v>20</v>
      </c>
      <c r="AI775">
        <v>11</v>
      </c>
      <c r="AJ775">
        <v>9</v>
      </c>
      <c r="AK775">
        <v>6</v>
      </c>
      <c r="AL775">
        <v>0</v>
      </c>
      <c r="AM775">
        <v>0</v>
      </c>
      <c r="AN775">
        <v>0</v>
      </c>
      <c r="AO775">
        <v>0</v>
      </c>
      <c r="AP775" t="s">
        <v>106</v>
      </c>
      <c r="AQ775" t="s">
        <v>107</v>
      </c>
      <c r="AR775" t="s">
        <v>108</v>
      </c>
      <c r="AS775" t="s">
        <v>109</v>
      </c>
      <c r="AT775" t="s">
        <v>110</v>
      </c>
      <c r="AU775" t="s">
        <v>104</v>
      </c>
      <c r="AX775" t="s">
        <v>104</v>
      </c>
      <c r="AY775">
        <v>0</v>
      </c>
      <c r="AZ775">
        <v>0</v>
      </c>
      <c r="BA775">
        <v>4.75</v>
      </c>
      <c r="BC775">
        <v>120</v>
      </c>
      <c r="BD775">
        <v>0</v>
      </c>
      <c r="BE775" t="s">
        <v>136</v>
      </c>
      <c r="BJ775" t="s">
        <v>111</v>
      </c>
      <c r="BK775" t="s">
        <v>122</v>
      </c>
      <c r="BL775" t="str">
        <f>"https://www.hvlgroup.com/Products/Specs/"&amp;"H304701-OB"</f>
        <v>https://www.hvlgroup.com/Products/Specs/H304701-OB</v>
      </c>
      <c r="BM775" t="s">
        <v>1815</v>
      </c>
      <c r="BN775" t="str">
        <f>"https://www.hvlgroup.com/Product/"&amp;"H304701-OB"</f>
        <v>https://www.hvlgroup.com/Product/H304701-OB</v>
      </c>
      <c r="BO775" t="s">
        <v>104</v>
      </c>
      <c r="BP775" t="s">
        <v>104</v>
      </c>
      <c r="BQ775" t="s">
        <v>328</v>
      </c>
      <c r="BR775" t="s">
        <v>116</v>
      </c>
      <c r="BS775" t="s">
        <v>116</v>
      </c>
      <c r="BT775">
        <v>0</v>
      </c>
      <c r="BV775" s="1">
        <v>43466</v>
      </c>
      <c r="BW775">
        <v>0</v>
      </c>
      <c r="BX775">
        <v>0</v>
      </c>
      <c r="BY775" t="s">
        <v>104</v>
      </c>
      <c r="BZ775">
        <v>0</v>
      </c>
      <c r="CA775">
        <v>0</v>
      </c>
      <c r="CB775">
        <v>0</v>
      </c>
      <c r="CC775">
        <v>0</v>
      </c>
      <c r="CD775">
        <v>1</v>
      </c>
      <c r="CE775">
        <v>47</v>
      </c>
      <c r="CF775" t="s">
        <v>90</v>
      </c>
      <c r="CI775" t="s">
        <v>111</v>
      </c>
      <c r="CJ775" t="s">
        <v>118</v>
      </c>
      <c r="CK775" t="s">
        <v>111</v>
      </c>
      <c r="CL775" t="s">
        <v>119</v>
      </c>
      <c r="CM775" t="s">
        <v>104</v>
      </c>
    </row>
    <row r="776" spans="1:91" x14ac:dyDescent="0.25">
      <c r="A776" t="s">
        <v>89</v>
      </c>
      <c r="B776" t="s">
        <v>90</v>
      </c>
      <c r="C776" t="s">
        <v>1817</v>
      </c>
      <c r="D776" t="s">
        <v>1814</v>
      </c>
      <c r="E776" s="4">
        <v>806134881993</v>
      </c>
      <c r="F776" t="s">
        <v>134</v>
      </c>
      <c r="G776" s="4">
        <v>83</v>
      </c>
      <c r="H776" s="4">
        <v>166</v>
      </c>
      <c r="I776" t="s">
        <v>135</v>
      </c>
      <c r="J776" t="s">
        <v>1809</v>
      </c>
      <c r="K776" t="s">
        <v>96</v>
      </c>
      <c r="L776" t="s">
        <v>97</v>
      </c>
      <c r="M776" t="s">
        <v>98</v>
      </c>
      <c r="N776" t="s">
        <v>124</v>
      </c>
      <c r="R776">
        <v>0</v>
      </c>
      <c r="S776">
        <v>6</v>
      </c>
      <c r="T776">
        <v>13.5</v>
      </c>
      <c r="U776">
        <v>0</v>
      </c>
      <c r="V776">
        <v>0</v>
      </c>
      <c r="W776">
        <v>0</v>
      </c>
      <c r="X776">
        <v>0</v>
      </c>
      <c r="Y776">
        <v>4</v>
      </c>
      <c r="Z776">
        <v>1</v>
      </c>
      <c r="AA776">
        <v>60</v>
      </c>
      <c r="AB776" t="s">
        <v>163</v>
      </c>
      <c r="AD776" t="s">
        <v>163</v>
      </c>
      <c r="AE776" t="s">
        <v>163</v>
      </c>
      <c r="AF776" t="s">
        <v>111</v>
      </c>
      <c r="AG776" t="s">
        <v>105</v>
      </c>
      <c r="AH776">
        <v>20</v>
      </c>
      <c r="AI776">
        <v>11</v>
      </c>
      <c r="AJ776">
        <v>9</v>
      </c>
      <c r="AK776">
        <v>6</v>
      </c>
      <c r="AL776">
        <v>0</v>
      </c>
      <c r="AM776">
        <v>0</v>
      </c>
      <c r="AN776">
        <v>0</v>
      </c>
      <c r="AO776">
        <v>0</v>
      </c>
      <c r="AP776" t="s">
        <v>106</v>
      </c>
      <c r="AQ776" t="s">
        <v>107</v>
      </c>
      <c r="AR776" t="s">
        <v>108</v>
      </c>
      <c r="AS776" t="s">
        <v>109</v>
      </c>
      <c r="AT776" t="s">
        <v>110</v>
      </c>
      <c r="AU776" t="s">
        <v>104</v>
      </c>
      <c r="AX776" t="s">
        <v>104</v>
      </c>
      <c r="AY776">
        <v>0</v>
      </c>
      <c r="AZ776">
        <v>0</v>
      </c>
      <c r="BA776">
        <v>4.75</v>
      </c>
      <c r="BC776">
        <v>120</v>
      </c>
      <c r="BD776">
        <v>0</v>
      </c>
      <c r="BE776" t="s">
        <v>136</v>
      </c>
      <c r="BJ776" t="s">
        <v>111</v>
      </c>
      <c r="BK776" t="s">
        <v>125</v>
      </c>
      <c r="BL776" t="str">
        <f>"https://www.hvlgroup.com/Products/Specs/"&amp;"H304701-PN"</f>
        <v>https://www.hvlgroup.com/Products/Specs/H304701-PN</v>
      </c>
      <c r="BM776" t="s">
        <v>1815</v>
      </c>
      <c r="BN776" t="str">
        <f>"https://www.hvlgroup.com/Product/"&amp;"H304701-PN"</f>
        <v>https://www.hvlgroup.com/Product/H304701-PN</v>
      </c>
      <c r="BO776" t="s">
        <v>104</v>
      </c>
      <c r="BP776" t="s">
        <v>104</v>
      </c>
      <c r="BQ776" t="s">
        <v>328</v>
      </c>
      <c r="BR776" t="s">
        <v>116</v>
      </c>
      <c r="BS776" t="s">
        <v>116</v>
      </c>
      <c r="BT776">
        <v>0</v>
      </c>
      <c r="BV776" s="1">
        <v>43466</v>
      </c>
      <c r="BW776">
        <v>0</v>
      </c>
      <c r="BX776">
        <v>0</v>
      </c>
      <c r="BY776" t="s">
        <v>104</v>
      </c>
      <c r="BZ776">
        <v>0</v>
      </c>
      <c r="CA776">
        <v>0</v>
      </c>
      <c r="CB776">
        <v>0</v>
      </c>
      <c r="CC776">
        <v>0</v>
      </c>
      <c r="CD776">
        <v>1</v>
      </c>
      <c r="CE776">
        <v>47</v>
      </c>
      <c r="CF776" t="s">
        <v>90</v>
      </c>
      <c r="CI776" t="s">
        <v>111</v>
      </c>
      <c r="CJ776" t="s">
        <v>118</v>
      </c>
      <c r="CK776" t="s">
        <v>111</v>
      </c>
      <c r="CL776" t="s">
        <v>119</v>
      </c>
      <c r="CM776" t="s">
        <v>104</v>
      </c>
    </row>
    <row r="777" spans="1:91" x14ac:dyDescent="0.25">
      <c r="A777" t="s">
        <v>89</v>
      </c>
      <c r="B777" t="s">
        <v>90</v>
      </c>
      <c r="C777" t="s">
        <v>1818</v>
      </c>
      <c r="D777" t="s">
        <v>1819</v>
      </c>
      <c r="E777" s="4">
        <v>806134882754</v>
      </c>
      <c r="F777" t="s">
        <v>93</v>
      </c>
      <c r="G777" s="4">
        <v>54</v>
      </c>
      <c r="H777" s="4">
        <v>108</v>
      </c>
      <c r="I777" t="s">
        <v>94</v>
      </c>
      <c r="J777" t="s">
        <v>1820</v>
      </c>
      <c r="K777" t="s">
        <v>96</v>
      </c>
      <c r="L777" t="s">
        <v>97</v>
      </c>
      <c r="M777" t="s">
        <v>98</v>
      </c>
      <c r="N777" t="s">
        <v>695</v>
      </c>
      <c r="R777">
        <v>0</v>
      </c>
      <c r="S777">
        <v>6.25</v>
      </c>
      <c r="T777">
        <v>12.5</v>
      </c>
      <c r="U777">
        <v>0</v>
      </c>
      <c r="V777">
        <v>0</v>
      </c>
      <c r="W777">
        <v>0</v>
      </c>
      <c r="X777">
        <v>9.5</v>
      </c>
      <c r="Y777">
        <v>2</v>
      </c>
      <c r="Z777">
        <v>1</v>
      </c>
      <c r="AA777">
        <v>60</v>
      </c>
      <c r="AB777" t="s">
        <v>1623</v>
      </c>
      <c r="AD777" t="s">
        <v>1623</v>
      </c>
      <c r="AE777" t="s">
        <v>1623</v>
      </c>
      <c r="AF777" t="s">
        <v>104</v>
      </c>
      <c r="AG777" t="s">
        <v>105</v>
      </c>
      <c r="AH777">
        <v>15</v>
      </c>
      <c r="AI777">
        <v>11</v>
      </c>
      <c r="AJ777">
        <v>10</v>
      </c>
      <c r="AK777">
        <v>3</v>
      </c>
      <c r="AL777">
        <v>0</v>
      </c>
      <c r="AM777">
        <v>0</v>
      </c>
      <c r="AN777">
        <v>0</v>
      </c>
      <c r="AO777">
        <v>0</v>
      </c>
      <c r="AP777" t="s">
        <v>106</v>
      </c>
      <c r="AQ777" t="s">
        <v>107</v>
      </c>
      <c r="AR777" t="s">
        <v>108</v>
      </c>
      <c r="AS777" t="s">
        <v>109</v>
      </c>
      <c r="AT777" t="s">
        <v>110</v>
      </c>
      <c r="AU777" t="s">
        <v>104</v>
      </c>
      <c r="AX777" t="s">
        <v>104</v>
      </c>
      <c r="AY777">
        <v>0</v>
      </c>
      <c r="AZ777">
        <v>0</v>
      </c>
      <c r="BA777">
        <v>4.75</v>
      </c>
      <c r="BC777">
        <v>0</v>
      </c>
      <c r="BD777">
        <v>0</v>
      </c>
      <c r="BJ777" t="s">
        <v>111</v>
      </c>
      <c r="BK777" t="s">
        <v>696</v>
      </c>
      <c r="BL777" t="str">
        <f>"https://www.hvlgroup.com/Products/Specs/"&amp;"H308101-AGB/WH"</f>
        <v>https://www.hvlgroup.com/Products/Specs/H308101-AGB/WH</v>
      </c>
      <c r="BM777" t="s">
        <v>1821</v>
      </c>
      <c r="BN777" t="str">
        <f>"https://www.hvlgroup.com/Product/"&amp;"H308101-AGB/WH"</f>
        <v>https://www.hvlgroup.com/Product/H308101-AGB/WH</v>
      </c>
      <c r="BO777" t="s">
        <v>104</v>
      </c>
      <c r="BP777" t="s">
        <v>104</v>
      </c>
      <c r="BQ777" t="s">
        <v>260</v>
      </c>
      <c r="BR777" t="s">
        <v>116</v>
      </c>
      <c r="BS777" t="s">
        <v>116</v>
      </c>
      <c r="BT777">
        <v>0</v>
      </c>
      <c r="BV777" s="1">
        <v>43466</v>
      </c>
      <c r="BW777">
        <v>0</v>
      </c>
      <c r="BX777">
        <v>0</v>
      </c>
      <c r="BY777" t="s">
        <v>111</v>
      </c>
      <c r="BZ777">
        <v>0</v>
      </c>
      <c r="CA777">
        <v>0</v>
      </c>
      <c r="CB777">
        <v>0</v>
      </c>
      <c r="CC777">
        <v>0</v>
      </c>
      <c r="CD777">
        <v>1</v>
      </c>
      <c r="CE777">
        <v>86</v>
      </c>
      <c r="CF777" t="s">
        <v>90</v>
      </c>
      <c r="CI777" t="s">
        <v>111</v>
      </c>
      <c r="CJ777" t="s">
        <v>118</v>
      </c>
      <c r="CK777" t="s">
        <v>111</v>
      </c>
      <c r="CL777" t="s">
        <v>119</v>
      </c>
      <c r="CM777" t="s">
        <v>104</v>
      </c>
    </row>
    <row r="778" spans="1:91" x14ac:dyDescent="0.25">
      <c r="A778" t="s">
        <v>89</v>
      </c>
      <c r="B778" t="s">
        <v>90</v>
      </c>
      <c r="C778" t="s">
        <v>1822</v>
      </c>
      <c r="D778" t="s">
        <v>1819</v>
      </c>
      <c r="E778" s="4">
        <v>806134882457</v>
      </c>
      <c r="F778" t="s">
        <v>93</v>
      </c>
      <c r="G778" s="4">
        <v>54</v>
      </c>
      <c r="H778" s="4">
        <v>108</v>
      </c>
      <c r="I778" t="s">
        <v>94</v>
      </c>
      <c r="J778" t="s">
        <v>1820</v>
      </c>
      <c r="K778" t="s">
        <v>96</v>
      </c>
      <c r="L778" t="s">
        <v>97</v>
      </c>
      <c r="M778" t="s">
        <v>98</v>
      </c>
      <c r="N778" t="s">
        <v>465</v>
      </c>
      <c r="O778" t="s">
        <v>100</v>
      </c>
      <c r="R778">
        <v>0</v>
      </c>
      <c r="S778">
        <v>6.25</v>
      </c>
      <c r="T778">
        <v>12.5</v>
      </c>
      <c r="U778">
        <v>0</v>
      </c>
      <c r="V778">
        <v>0</v>
      </c>
      <c r="W778">
        <v>0</v>
      </c>
      <c r="X778">
        <v>9.5</v>
      </c>
      <c r="Y778">
        <v>2</v>
      </c>
      <c r="Z778">
        <v>1</v>
      </c>
      <c r="AA778">
        <v>60</v>
      </c>
      <c r="AB778" t="s">
        <v>1623</v>
      </c>
      <c r="AD778" t="s">
        <v>1623</v>
      </c>
      <c r="AE778" t="s">
        <v>1623</v>
      </c>
      <c r="AF778" t="s">
        <v>104</v>
      </c>
      <c r="AG778" t="s">
        <v>105</v>
      </c>
      <c r="AH778">
        <v>15</v>
      </c>
      <c r="AI778">
        <v>11</v>
      </c>
      <c r="AJ778">
        <v>10</v>
      </c>
      <c r="AK778">
        <v>3</v>
      </c>
      <c r="AL778">
        <v>0</v>
      </c>
      <c r="AM778">
        <v>0</v>
      </c>
      <c r="AN778">
        <v>0</v>
      </c>
      <c r="AO778">
        <v>0</v>
      </c>
      <c r="AP778" t="s">
        <v>106</v>
      </c>
      <c r="AQ778" t="s">
        <v>107</v>
      </c>
      <c r="AR778" t="s">
        <v>108</v>
      </c>
      <c r="AS778" t="s">
        <v>109</v>
      </c>
      <c r="AT778" t="s">
        <v>110</v>
      </c>
      <c r="AU778" t="s">
        <v>104</v>
      </c>
      <c r="AX778" t="s">
        <v>104</v>
      </c>
      <c r="AY778">
        <v>0</v>
      </c>
      <c r="AZ778">
        <v>0</v>
      </c>
      <c r="BA778">
        <v>4.75</v>
      </c>
      <c r="BC778">
        <v>0</v>
      </c>
      <c r="BD778">
        <v>0</v>
      </c>
      <c r="BJ778" t="s">
        <v>111</v>
      </c>
      <c r="BK778" t="s">
        <v>466</v>
      </c>
      <c r="BL778" t="str">
        <f>"https://www.hvlgroup.com/Products/Specs/"&amp;"H308101-PN/BK"</f>
        <v>https://www.hvlgroup.com/Products/Specs/H308101-PN/BK</v>
      </c>
      <c r="BM778" t="s">
        <v>1821</v>
      </c>
      <c r="BN778" t="str">
        <f>"https://www.hvlgroup.com/Product/"&amp;"H308101-PN/BK"</f>
        <v>https://www.hvlgroup.com/Product/H308101-PN/BK</v>
      </c>
      <c r="BO778" t="s">
        <v>104</v>
      </c>
      <c r="BP778" t="s">
        <v>104</v>
      </c>
      <c r="BQ778" t="s">
        <v>260</v>
      </c>
      <c r="BR778" t="s">
        <v>116</v>
      </c>
      <c r="BS778" t="s">
        <v>116</v>
      </c>
      <c r="BT778">
        <v>0</v>
      </c>
      <c r="BV778" s="1">
        <v>43466</v>
      </c>
      <c r="BW778">
        <v>0</v>
      </c>
      <c r="BX778">
        <v>0</v>
      </c>
      <c r="BY778" t="s">
        <v>111</v>
      </c>
      <c r="BZ778">
        <v>0</v>
      </c>
      <c r="CA778">
        <v>0</v>
      </c>
      <c r="CB778">
        <v>0</v>
      </c>
      <c r="CC778">
        <v>0</v>
      </c>
      <c r="CD778">
        <v>1</v>
      </c>
      <c r="CE778">
        <v>86</v>
      </c>
      <c r="CF778" t="s">
        <v>90</v>
      </c>
      <c r="CI778" t="s">
        <v>111</v>
      </c>
      <c r="CJ778" t="s">
        <v>118</v>
      </c>
      <c r="CK778" t="s">
        <v>111</v>
      </c>
      <c r="CL778" t="s">
        <v>119</v>
      </c>
      <c r="CM778" t="s">
        <v>104</v>
      </c>
    </row>
    <row r="779" spans="1:91" x14ac:dyDescent="0.25">
      <c r="A779" t="s">
        <v>89</v>
      </c>
      <c r="B779" t="s">
        <v>90</v>
      </c>
      <c r="C779" t="s">
        <v>1823</v>
      </c>
      <c r="D779" t="s">
        <v>1824</v>
      </c>
      <c r="E779" s="4">
        <v>806134881696</v>
      </c>
      <c r="F779" t="s">
        <v>793</v>
      </c>
      <c r="G779" s="4">
        <v>61</v>
      </c>
      <c r="H779" s="4">
        <v>122</v>
      </c>
      <c r="I779" t="s">
        <v>1173</v>
      </c>
      <c r="J779" t="s">
        <v>1825</v>
      </c>
      <c r="K779" t="s">
        <v>96</v>
      </c>
      <c r="L779" t="s">
        <v>97</v>
      </c>
      <c r="M779" t="s">
        <v>98</v>
      </c>
      <c r="N779" t="s">
        <v>99</v>
      </c>
      <c r="P779" t="s">
        <v>1402</v>
      </c>
      <c r="Q779" t="s">
        <v>102</v>
      </c>
      <c r="R779">
        <v>0</v>
      </c>
      <c r="S779">
        <v>10.25</v>
      </c>
      <c r="T779">
        <v>4.25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2</v>
      </c>
      <c r="AA779">
        <v>40</v>
      </c>
      <c r="AB779" t="s">
        <v>1690</v>
      </c>
      <c r="AD779" t="s">
        <v>1690</v>
      </c>
      <c r="AE779" t="s">
        <v>1690</v>
      </c>
      <c r="AF779" t="s">
        <v>104</v>
      </c>
      <c r="AG779" t="s">
        <v>105</v>
      </c>
      <c r="AH779">
        <v>13</v>
      </c>
      <c r="AI779">
        <v>13</v>
      </c>
      <c r="AJ779">
        <v>11</v>
      </c>
      <c r="AK779">
        <v>6</v>
      </c>
      <c r="AL779">
        <v>0</v>
      </c>
      <c r="AM779">
        <v>0</v>
      </c>
      <c r="AN779">
        <v>0</v>
      </c>
      <c r="AO779">
        <v>0</v>
      </c>
      <c r="AP779" t="s">
        <v>106</v>
      </c>
      <c r="AQ779" t="s">
        <v>107</v>
      </c>
      <c r="AR779" t="s">
        <v>108</v>
      </c>
      <c r="AS779" t="s">
        <v>109</v>
      </c>
      <c r="AT779" t="s">
        <v>110</v>
      </c>
      <c r="AU779" t="s">
        <v>104</v>
      </c>
      <c r="AX779" t="s">
        <v>104</v>
      </c>
      <c r="AY779">
        <v>0</v>
      </c>
      <c r="AZ779">
        <v>0</v>
      </c>
      <c r="BA779">
        <v>10.25</v>
      </c>
      <c r="BC779">
        <v>0</v>
      </c>
      <c r="BD779">
        <v>0</v>
      </c>
      <c r="BJ779" t="s">
        <v>111</v>
      </c>
      <c r="BK779" t="s">
        <v>113</v>
      </c>
      <c r="BL779" t="str">
        <f>"https://www.hvlgroup.com/Products/Specs/"&amp;"H309501-AGB"</f>
        <v>https://www.hvlgroup.com/Products/Specs/H309501-AGB</v>
      </c>
      <c r="BN779" t="str">
        <f>"https://www.hvlgroup.com/Product/"&amp;"H309501-AGB"</f>
        <v>https://www.hvlgroup.com/Product/H309501-AGB</v>
      </c>
      <c r="BO779" t="s">
        <v>104</v>
      </c>
      <c r="BP779" t="s">
        <v>104</v>
      </c>
      <c r="BQ779" t="s">
        <v>1753</v>
      </c>
      <c r="BR779" t="s">
        <v>116</v>
      </c>
      <c r="BS779" t="s">
        <v>1826</v>
      </c>
      <c r="BT779">
        <v>4</v>
      </c>
      <c r="BV779" s="1">
        <v>43466</v>
      </c>
      <c r="BW779">
        <v>0</v>
      </c>
      <c r="BX779">
        <v>0</v>
      </c>
      <c r="BY779" t="s">
        <v>104</v>
      </c>
      <c r="BZ779">
        <v>0</v>
      </c>
      <c r="CA779">
        <v>0</v>
      </c>
      <c r="CB779">
        <v>0</v>
      </c>
      <c r="CC779">
        <v>0</v>
      </c>
      <c r="CD779">
        <v>1</v>
      </c>
      <c r="CE779">
        <v>150</v>
      </c>
      <c r="CF779" t="s">
        <v>90</v>
      </c>
      <c r="CI779" t="s">
        <v>111</v>
      </c>
      <c r="CJ779" t="s">
        <v>118</v>
      </c>
      <c r="CK779" t="s">
        <v>111</v>
      </c>
      <c r="CL779" t="s">
        <v>119</v>
      </c>
      <c r="CM779" t="s">
        <v>104</v>
      </c>
    </row>
    <row r="780" spans="1:91" x14ac:dyDescent="0.25">
      <c r="A780" t="s">
        <v>89</v>
      </c>
      <c r="B780" t="s">
        <v>90</v>
      </c>
      <c r="C780" t="s">
        <v>1827</v>
      </c>
      <c r="D780" t="s">
        <v>1824</v>
      </c>
      <c r="E780" s="4">
        <v>806134880040</v>
      </c>
      <c r="F780" t="s">
        <v>793</v>
      </c>
      <c r="G780" s="4">
        <v>61</v>
      </c>
      <c r="H780" s="4">
        <v>122</v>
      </c>
      <c r="I780" t="s">
        <v>1173</v>
      </c>
      <c r="J780" t="s">
        <v>1825</v>
      </c>
      <c r="K780" t="s">
        <v>96</v>
      </c>
      <c r="L780" t="s">
        <v>97</v>
      </c>
      <c r="M780" t="s">
        <v>98</v>
      </c>
      <c r="N780" t="s">
        <v>121</v>
      </c>
      <c r="P780" t="s">
        <v>1402</v>
      </c>
      <c r="Q780" t="s">
        <v>102</v>
      </c>
      <c r="R780">
        <v>0</v>
      </c>
      <c r="S780">
        <v>10.25</v>
      </c>
      <c r="T780">
        <v>4.25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2</v>
      </c>
      <c r="AA780">
        <v>40</v>
      </c>
      <c r="AB780" t="s">
        <v>1690</v>
      </c>
      <c r="AD780" t="s">
        <v>1690</v>
      </c>
      <c r="AE780" t="s">
        <v>1690</v>
      </c>
      <c r="AF780" t="s">
        <v>104</v>
      </c>
      <c r="AG780" t="s">
        <v>105</v>
      </c>
      <c r="AH780">
        <v>13</v>
      </c>
      <c r="AI780">
        <v>13</v>
      </c>
      <c r="AJ780">
        <v>11</v>
      </c>
      <c r="AK780">
        <v>6</v>
      </c>
      <c r="AL780">
        <v>0</v>
      </c>
      <c r="AM780">
        <v>0</v>
      </c>
      <c r="AN780">
        <v>0</v>
      </c>
      <c r="AO780">
        <v>0</v>
      </c>
      <c r="AP780" t="s">
        <v>106</v>
      </c>
      <c r="AQ780" t="s">
        <v>107</v>
      </c>
      <c r="AR780" t="s">
        <v>108</v>
      </c>
      <c r="AS780" t="s">
        <v>109</v>
      </c>
      <c r="AT780" t="s">
        <v>110</v>
      </c>
      <c r="AU780" t="s">
        <v>104</v>
      </c>
      <c r="AX780" t="s">
        <v>104</v>
      </c>
      <c r="AY780">
        <v>0</v>
      </c>
      <c r="AZ780">
        <v>0</v>
      </c>
      <c r="BA780">
        <v>10.25</v>
      </c>
      <c r="BC780">
        <v>0</v>
      </c>
      <c r="BD780">
        <v>0</v>
      </c>
      <c r="BJ780" t="s">
        <v>111</v>
      </c>
      <c r="BK780" t="s">
        <v>122</v>
      </c>
      <c r="BL780" t="str">
        <f>"https://www.hvlgroup.com/Products/Specs/"&amp;"H309501-OB"</f>
        <v>https://www.hvlgroup.com/Products/Specs/H309501-OB</v>
      </c>
      <c r="BN780" t="str">
        <f>"https://www.hvlgroup.com/Product/"&amp;"H309501-OB"</f>
        <v>https://www.hvlgroup.com/Product/H309501-OB</v>
      </c>
      <c r="BO780" t="s">
        <v>104</v>
      </c>
      <c r="BP780" t="s">
        <v>104</v>
      </c>
      <c r="BQ780" t="s">
        <v>1753</v>
      </c>
      <c r="BR780" t="s">
        <v>116</v>
      </c>
      <c r="BS780" t="s">
        <v>1826</v>
      </c>
      <c r="BT780">
        <v>4</v>
      </c>
      <c r="BV780" s="1">
        <v>43466</v>
      </c>
      <c r="BW780">
        <v>0</v>
      </c>
      <c r="BX780">
        <v>0</v>
      </c>
      <c r="BY780" t="s">
        <v>104</v>
      </c>
      <c r="BZ780">
        <v>0</v>
      </c>
      <c r="CA780">
        <v>0</v>
      </c>
      <c r="CB780">
        <v>0</v>
      </c>
      <c r="CC780">
        <v>0</v>
      </c>
      <c r="CD780">
        <v>1</v>
      </c>
      <c r="CE780">
        <v>150</v>
      </c>
      <c r="CF780" t="s">
        <v>90</v>
      </c>
      <c r="CI780" t="s">
        <v>111</v>
      </c>
      <c r="CJ780" t="s">
        <v>118</v>
      </c>
      <c r="CK780" t="s">
        <v>111</v>
      </c>
      <c r="CL780" t="s">
        <v>119</v>
      </c>
      <c r="CM780" t="s">
        <v>104</v>
      </c>
    </row>
    <row r="781" spans="1:91" x14ac:dyDescent="0.25">
      <c r="A781" t="s">
        <v>89</v>
      </c>
      <c r="B781" t="s">
        <v>90</v>
      </c>
      <c r="C781" t="s">
        <v>1828</v>
      </c>
      <c r="D781" t="s">
        <v>1824</v>
      </c>
      <c r="E781" s="4">
        <v>806134880873</v>
      </c>
      <c r="F781" t="s">
        <v>793</v>
      </c>
      <c r="G781" s="4">
        <v>61</v>
      </c>
      <c r="H781" s="4">
        <v>122</v>
      </c>
      <c r="I781" t="s">
        <v>482</v>
      </c>
      <c r="J781" t="s">
        <v>1825</v>
      </c>
      <c r="K781" t="s">
        <v>96</v>
      </c>
      <c r="L781" t="s">
        <v>97</v>
      </c>
      <c r="M781" t="s">
        <v>98</v>
      </c>
      <c r="N781" t="s">
        <v>124</v>
      </c>
      <c r="P781" t="s">
        <v>1402</v>
      </c>
      <c r="Q781" t="s">
        <v>102</v>
      </c>
      <c r="R781">
        <v>0</v>
      </c>
      <c r="S781">
        <v>10.25</v>
      </c>
      <c r="T781">
        <v>4.25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2</v>
      </c>
      <c r="AA781">
        <v>40</v>
      </c>
      <c r="AB781" t="s">
        <v>1690</v>
      </c>
      <c r="AD781" t="s">
        <v>1690</v>
      </c>
      <c r="AE781" t="s">
        <v>1690</v>
      </c>
      <c r="AF781" t="s">
        <v>104</v>
      </c>
      <c r="AG781" t="s">
        <v>105</v>
      </c>
      <c r="AH781">
        <v>13</v>
      </c>
      <c r="AI781">
        <v>13</v>
      </c>
      <c r="AJ781">
        <v>11</v>
      </c>
      <c r="AK781">
        <v>6</v>
      </c>
      <c r="AL781">
        <v>0</v>
      </c>
      <c r="AM781">
        <v>0</v>
      </c>
      <c r="AN781">
        <v>0</v>
      </c>
      <c r="AO781">
        <v>0</v>
      </c>
      <c r="AP781" t="s">
        <v>106</v>
      </c>
      <c r="AQ781" t="s">
        <v>107</v>
      </c>
      <c r="AR781" t="s">
        <v>108</v>
      </c>
      <c r="AS781" t="s">
        <v>109</v>
      </c>
      <c r="AT781" t="s">
        <v>110</v>
      </c>
      <c r="AU781" t="s">
        <v>104</v>
      </c>
      <c r="AX781" t="s">
        <v>104</v>
      </c>
      <c r="AY781">
        <v>0</v>
      </c>
      <c r="AZ781">
        <v>0</v>
      </c>
      <c r="BA781">
        <v>10.25</v>
      </c>
      <c r="BC781">
        <v>0</v>
      </c>
      <c r="BD781">
        <v>0</v>
      </c>
      <c r="BJ781" t="s">
        <v>111</v>
      </c>
      <c r="BK781" t="s">
        <v>125</v>
      </c>
      <c r="BL781" t="str">
        <f>"https://www.hvlgroup.com/Products/Specs/"&amp;"H309501-PN"</f>
        <v>https://www.hvlgroup.com/Products/Specs/H309501-PN</v>
      </c>
      <c r="BN781" t="str">
        <f>"https://www.hvlgroup.com/Product/"&amp;"H309501-PN"</f>
        <v>https://www.hvlgroup.com/Product/H309501-PN</v>
      </c>
      <c r="BO781" t="s">
        <v>104</v>
      </c>
      <c r="BP781" t="s">
        <v>104</v>
      </c>
      <c r="BQ781" t="s">
        <v>1753</v>
      </c>
      <c r="BR781" t="s">
        <v>116</v>
      </c>
      <c r="BS781" t="s">
        <v>1826</v>
      </c>
      <c r="BT781">
        <v>4</v>
      </c>
      <c r="BV781" s="1">
        <v>43466</v>
      </c>
      <c r="BW781">
        <v>0</v>
      </c>
      <c r="BX781">
        <v>0</v>
      </c>
      <c r="BY781" t="s">
        <v>104</v>
      </c>
      <c r="BZ781">
        <v>0</v>
      </c>
      <c r="CA781">
        <v>0</v>
      </c>
      <c r="CB781">
        <v>0</v>
      </c>
      <c r="CC781">
        <v>0</v>
      </c>
      <c r="CD781">
        <v>1</v>
      </c>
      <c r="CE781">
        <v>150</v>
      </c>
      <c r="CF781" t="s">
        <v>90</v>
      </c>
      <c r="CI781" t="s">
        <v>111</v>
      </c>
      <c r="CJ781" t="s">
        <v>118</v>
      </c>
      <c r="CK781" t="s">
        <v>111</v>
      </c>
      <c r="CL781" t="s">
        <v>119</v>
      </c>
      <c r="CM781" t="s">
        <v>104</v>
      </c>
    </row>
    <row r="782" spans="1:91" x14ac:dyDescent="0.25">
      <c r="A782" t="s">
        <v>89</v>
      </c>
      <c r="B782" t="s">
        <v>90</v>
      </c>
      <c r="C782" t="s">
        <v>1829</v>
      </c>
      <c r="D782" t="s">
        <v>1830</v>
      </c>
      <c r="E782" s="4">
        <v>806134882747</v>
      </c>
      <c r="F782" t="s">
        <v>324</v>
      </c>
      <c r="G782" s="4">
        <v>65</v>
      </c>
      <c r="H782" s="4">
        <v>130</v>
      </c>
      <c r="I782" t="s">
        <v>325</v>
      </c>
      <c r="J782" t="s">
        <v>1831</v>
      </c>
      <c r="K782" t="s">
        <v>96</v>
      </c>
      <c r="L782" t="s">
        <v>97</v>
      </c>
      <c r="M782" t="s">
        <v>98</v>
      </c>
      <c r="N782" t="s">
        <v>99</v>
      </c>
      <c r="P782" t="s">
        <v>1402</v>
      </c>
      <c r="Q782" t="s">
        <v>102</v>
      </c>
      <c r="R782">
        <v>0</v>
      </c>
      <c r="S782">
        <v>6</v>
      </c>
      <c r="T782">
        <v>11</v>
      </c>
      <c r="U782">
        <v>0</v>
      </c>
      <c r="V782">
        <v>0</v>
      </c>
      <c r="W782">
        <v>0</v>
      </c>
      <c r="X782">
        <v>7.25</v>
      </c>
      <c r="Y782">
        <v>0</v>
      </c>
      <c r="Z782">
        <v>1</v>
      </c>
      <c r="AA782">
        <v>60</v>
      </c>
      <c r="AB782" t="s">
        <v>182</v>
      </c>
      <c r="AD782" t="s">
        <v>182</v>
      </c>
      <c r="AE782" t="s">
        <v>182</v>
      </c>
      <c r="AF782" t="s">
        <v>111</v>
      </c>
      <c r="AG782" t="s">
        <v>105</v>
      </c>
      <c r="AH782">
        <v>16</v>
      </c>
      <c r="AI782">
        <v>12</v>
      </c>
      <c r="AJ782">
        <v>10</v>
      </c>
      <c r="AK782">
        <v>4</v>
      </c>
      <c r="AL782">
        <v>0</v>
      </c>
      <c r="AM782">
        <v>0</v>
      </c>
      <c r="AN782">
        <v>0</v>
      </c>
      <c r="AO782">
        <v>0</v>
      </c>
      <c r="AP782" t="s">
        <v>106</v>
      </c>
      <c r="AQ782" t="s">
        <v>107</v>
      </c>
      <c r="AR782" t="s">
        <v>108</v>
      </c>
      <c r="AS782" t="s">
        <v>109</v>
      </c>
      <c r="AT782" t="s">
        <v>110</v>
      </c>
      <c r="AU782" t="s">
        <v>104</v>
      </c>
      <c r="AX782" t="s">
        <v>104</v>
      </c>
      <c r="AY782">
        <v>0</v>
      </c>
      <c r="AZ782">
        <v>0</v>
      </c>
      <c r="BA782">
        <v>4.75</v>
      </c>
      <c r="BC782">
        <v>0</v>
      </c>
      <c r="BD782">
        <v>0</v>
      </c>
      <c r="BJ782" t="s">
        <v>111</v>
      </c>
      <c r="BK782" t="s">
        <v>113</v>
      </c>
      <c r="BL782" t="str">
        <f>"https://www.hvlgroup.com/Products/Specs/"&amp;"H311301-AGB"</f>
        <v>https://www.hvlgroup.com/Products/Specs/H311301-AGB</v>
      </c>
      <c r="BM782" t="s">
        <v>1832</v>
      </c>
      <c r="BN782" t="str">
        <f>"https://www.hvlgroup.com/Product/"&amp;"H311301-AGB"</f>
        <v>https://www.hvlgroup.com/Product/H311301-AGB</v>
      </c>
      <c r="BO782" t="s">
        <v>104</v>
      </c>
      <c r="BP782" t="s">
        <v>104</v>
      </c>
      <c r="BQ782" t="s">
        <v>115</v>
      </c>
      <c r="BR782" t="s">
        <v>116</v>
      </c>
      <c r="BS782" t="s">
        <v>1833</v>
      </c>
      <c r="BT782">
        <v>7.25</v>
      </c>
      <c r="BV782" s="1">
        <v>43466</v>
      </c>
      <c r="BW782">
        <v>0</v>
      </c>
      <c r="BX782">
        <v>0</v>
      </c>
      <c r="BY782" t="s">
        <v>104</v>
      </c>
      <c r="BZ782">
        <v>0</v>
      </c>
      <c r="CA782">
        <v>0</v>
      </c>
      <c r="CB782">
        <v>0</v>
      </c>
      <c r="CC782">
        <v>0</v>
      </c>
      <c r="CD782">
        <v>1</v>
      </c>
      <c r="CE782">
        <v>128</v>
      </c>
      <c r="CF782" t="s">
        <v>90</v>
      </c>
      <c r="CI782" t="s">
        <v>111</v>
      </c>
      <c r="CJ782" t="s">
        <v>118</v>
      </c>
      <c r="CK782" t="s">
        <v>111</v>
      </c>
      <c r="CL782" t="s">
        <v>119</v>
      </c>
      <c r="CM782" t="s">
        <v>104</v>
      </c>
    </row>
    <row r="783" spans="1:91" x14ac:dyDescent="0.25">
      <c r="A783" t="s">
        <v>89</v>
      </c>
      <c r="B783" t="s">
        <v>90</v>
      </c>
      <c r="C783" t="s">
        <v>1834</v>
      </c>
      <c r="D783" t="s">
        <v>1830</v>
      </c>
      <c r="E783" s="4">
        <v>806134882730</v>
      </c>
      <c r="F783" t="s">
        <v>324</v>
      </c>
      <c r="G783" s="4">
        <v>65</v>
      </c>
      <c r="H783" s="4">
        <v>130</v>
      </c>
      <c r="I783" t="s">
        <v>325</v>
      </c>
      <c r="J783" t="s">
        <v>1831</v>
      </c>
      <c r="K783" t="s">
        <v>96</v>
      </c>
      <c r="L783" t="s">
        <v>97</v>
      </c>
      <c r="M783" t="s">
        <v>98</v>
      </c>
      <c r="N783" t="s">
        <v>124</v>
      </c>
      <c r="P783" t="s">
        <v>1402</v>
      </c>
      <c r="Q783" t="s">
        <v>102</v>
      </c>
      <c r="R783">
        <v>0</v>
      </c>
      <c r="S783">
        <v>6</v>
      </c>
      <c r="T783">
        <v>11</v>
      </c>
      <c r="U783">
        <v>0</v>
      </c>
      <c r="V783">
        <v>0</v>
      </c>
      <c r="W783">
        <v>0</v>
      </c>
      <c r="X783">
        <v>7.25</v>
      </c>
      <c r="Y783">
        <v>0</v>
      </c>
      <c r="Z783">
        <v>1</v>
      </c>
      <c r="AA783">
        <v>60</v>
      </c>
      <c r="AB783" t="s">
        <v>182</v>
      </c>
      <c r="AD783" t="s">
        <v>182</v>
      </c>
      <c r="AE783" t="s">
        <v>182</v>
      </c>
      <c r="AF783" t="s">
        <v>111</v>
      </c>
      <c r="AG783" t="s">
        <v>105</v>
      </c>
      <c r="AH783">
        <v>16</v>
      </c>
      <c r="AI783">
        <v>12</v>
      </c>
      <c r="AJ783">
        <v>10</v>
      </c>
      <c r="AK783">
        <v>4</v>
      </c>
      <c r="AL783">
        <v>0</v>
      </c>
      <c r="AM783">
        <v>0</v>
      </c>
      <c r="AN783">
        <v>0</v>
      </c>
      <c r="AO783">
        <v>0</v>
      </c>
      <c r="AP783" t="s">
        <v>106</v>
      </c>
      <c r="AQ783" t="s">
        <v>107</v>
      </c>
      <c r="AR783" t="s">
        <v>108</v>
      </c>
      <c r="AS783" t="s">
        <v>109</v>
      </c>
      <c r="AT783" t="s">
        <v>110</v>
      </c>
      <c r="AU783" t="s">
        <v>104</v>
      </c>
      <c r="AX783" t="s">
        <v>104</v>
      </c>
      <c r="AY783">
        <v>0</v>
      </c>
      <c r="AZ783">
        <v>0</v>
      </c>
      <c r="BA783">
        <v>4.75</v>
      </c>
      <c r="BC783">
        <v>0</v>
      </c>
      <c r="BD783">
        <v>0</v>
      </c>
      <c r="BJ783" t="s">
        <v>111</v>
      </c>
      <c r="BK783" t="s">
        <v>125</v>
      </c>
      <c r="BL783" t="str">
        <f>"https://www.hvlgroup.com/Products/Specs/"&amp;"H311301-PN"</f>
        <v>https://www.hvlgroup.com/Products/Specs/H311301-PN</v>
      </c>
      <c r="BM783" t="s">
        <v>1832</v>
      </c>
      <c r="BN783" t="str">
        <f>"https://www.hvlgroup.com/Product/"&amp;"H311301-PN"</f>
        <v>https://www.hvlgroup.com/Product/H311301-PN</v>
      </c>
      <c r="BO783" t="s">
        <v>104</v>
      </c>
      <c r="BP783" t="s">
        <v>104</v>
      </c>
      <c r="BQ783" t="s">
        <v>115</v>
      </c>
      <c r="BR783" t="s">
        <v>116</v>
      </c>
      <c r="BS783" t="s">
        <v>1833</v>
      </c>
      <c r="BT783">
        <v>7.25</v>
      </c>
      <c r="BV783" s="1">
        <v>43466</v>
      </c>
      <c r="BW783">
        <v>0</v>
      </c>
      <c r="BX783">
        <v>0</v>
      </c>
      <c r="BY783" t="s">
        <v>104</v>
      </c>
      <c r="BZ783">
        <v>0</v>
      </c>
      <c r="CA783">
        <v>0</v>
      </c>
      <c r="CB783">
        <v>0</v>
      </c>
      <c r="CC783">
        <v>0</v>
      </c>
      <c r="CD783">
        <v>1</v>
      </c>
      <c r="CE783">
        <v>128</v>
      </c>
      <c r="CF783" t="s">
        <v>90</v>
      </c>
      <c r="CI783" t="s">
        <v>111</v>
      </c>
      <c r="CJ783" t="s">
        <v>118</v>
      </c>
      <c r="CK783" t="s">
        <v>111</v>
      </c>
      <c r="CL783" t="s">
        <v>119</v>
      </c>
      <c r="CM783" t="s">
        <v>104</v>
      </c>
    </row>
    <row r="784" spans="1:91" x14ac:dyDescent="0.25">
      <c r="A784" t="s">
        <v>89</v>
      </c>
      <c r="B784" t="s">
        <v>90</v>
      </c>
      <c r="C784" t="s">
        <v>1835</v>
      </c>
      <c r="D784" t="s">
        <v>1836</v>
      </c>
      <c r="E784" s="4">
        <v>806134882723</v>
      </c>
      <c r="F784" t="s">
        <v>333</v>
      </c>
      <c r="G784" s="4">
        <v>127</v>
      </c>
      <c r="H784" s="4">
        <v>254</v>
      </c>
      <c r="I784" t="s">
        <v>325</v>
      </c>
      <c r="J784" t="s">
        <v>1831</v>
      </c>
      <c r="K784" t="s">
        <v>96</v>
      </c>
      <c r="L784" t="s">
        <v>97</v>
      </c>
      <c r="M784" t="s">
        <v>98</v>
      </c>
      <c r="N784" t="s">
        <v>99</v>
      </c>
      <c r="P784" t="s">
        <v>1402</v>
      </c>
      <c r="Q784" t="s">
        <v>102</v>
      </c>
      <c r="R784">
        <v>0</v>
      </c>
      <c r="S784">
        <v>15.25</v>
      </c>
      <c r="T784">
        <v>10.25</v>
      </c>
      <c r="U784">
        <v>0</v>
      </c>
      <c r="V784">
        <v>0</v>
      </c>
      <c r="W784">
        <v>0</v>
      </c>
      <c r="X784">
        <v>7.25</v>
      </c>
      <c r="Y784">
        <v>0</v>
      </c>
      <c r="Z784">
        <v>2</v>
      </c>
      <c r="AA784">
        <v>60</v>
      </c>
      <c r="AB784" t="s">
        <v>182</v>
      </c>
      <c r="AD784" t="s">
        <v>182</v>
      </c>
      <c r="AE784" t="s">
        <v>182</v>
      </c>
      <c r="AF784" t="s">
        <v>111</v>
      </c>
      <c r="AG784" t="s">
        <v>105</v>
      </c>
      <c r="AH784">
        <v>19</v>
      </c>
      <c r="AI784">
        <v>17</v>
      </c>
      <c r="AJ784">
        <v>10</v>
      </c>
      <c r="AK784">
        <v>6</v>
      </c>
      <c r="AL784">
        <v>0</v>
      </c>
      <c r="AM784">
        <v>0</v>
      </c>
      <c r="AN784">
        <v>0</v>
      </c>
      <c r="AO784">
        <v>0</v>
      </c>
      <c r="AP784" t="s">
        <v>106</v>
      </c>
      <c r="AQ784" t="s">
        <v>107</v>
      </c>
      <c r="AR784" t="s">
        <v>108</v>
      </c>
      <c r="AS784" t="s">
        <v>109</v>
      </c>
      <c r="AT784" t="s">
        <v>110</v>
      </c>
      <c r="AU784" t="s">
        <v>104</v>
      </c>
      <c r="AX784" t="s">
        <v>104</v>
      </c>
      <c r="AY784">
        <v>0</v>
      </c>
      <c r="AZ784">
        <v>0</v>
      </c>
      <c r="BA784">
        <v>4.75</v>
      </c>
      <c r="BC784">
        <v>0</v>
      </c>
      <c r="BD784">
        <v>0</v>
      </c>
      <c r="BJ784" t="s">
        <v>111</v>
      </c>
      <c r="BK784" t="s">
        <v>113</v>
      </c>
      <c r="BL784" t="str">
        <f>"https://www.hvlgroup.com/Products/Specs/"&amp;"H311302-AGB"</f>
        <v>https://www.hvlgroup.com/Products/Specs/H311302-AGB</v>
      </c>
      <c r="BM784" t="s">
        <v>1832</v>
      </c>
      <c r="BN784" t="str">
        <f>"https://www.hvlgroup.com/Product/"&amp;"H311302-AGB"</f>
        <v>https://www.hvlgroup.com/Product/H311302-AGB</v>
      </c>
      <c r="BO784" t="s">
        <v>104</v>
      </c>
      <c r="BP784" t="s">
        <v>104</v>
      </c>
      <c r="BQ784" t="s">
        <v>115</v>
      </c>
      <c r="BR784" t="s">
        <v>116</v>
      </c>
      <c r="BS784" t="s">
        <v>1833</v>
      </c>
      <c r="BT784">
        <v>7.25</v>
      </c>
      <c r="BV784" s="1">
        <v>43466</v>
      </c>
      <c r="BW784">
        <v>0</v>
      </c>
      <c r="BX784">
        <v>0</v>
      </c>
      <c r="BY784" t="s">
        <v>104</v>
      </c>
      <c r="BZ784">
        <v>0</v>
      </c>
      <c r="CA784">
        <v>0</v>
      </c>
      <c r="CB784">
        <v>0</v>
      </c>
      <c r="CC784">
        <v>0</v>
      </c>
      <c r="CD784">
        <v>1</v>
      </c>
      <c r="CE784">
        <v>128</v>
      </c>
      <c r="CF784" t="s">
        <v>90</v>
      </c>
      <c r="CI784" t="s">
        <v>111</v>
      </c>
      <c r="CJ784" t="s">
        <v>118</v>
      </c>
      <c r="CK784" t="s">
        <v>111</v>
      </c>
      <c r="CL784" t="s">
        <v>119</v>
      </c>
      <c r="CM784" t="s">
        <v>104</v>
      </c>
    </row>
    <row r="785" spans="1:91" x14ac:dyDescent="0.25">
      <c r="A785" t="s">
        <v>89</v>
      </c>
      <c r="B785" t="s">
        <v>90</v>
      </c>
      <c r="C785" t="s">
        <v>1837</v>
      </c>
      <c r="D785" t="s">
        <v>1836</v>
      </c>
      <c r="E785" s="4">
        <v>806134882716</v>
      </c>
      <c r="F785" t="s">
        <v>333</v>
      </c>
      <c r="G785" s="4">
        <v>127</v>
      </c>
      <c r="H785" s="4">
        <v>254</v>
      </c>
      <c r="I785" t="s">
        <v>325</v>
      </c>
      <c r="J785" t="s">
        <v>1831</v>
      </c>
      <c r="K785" t="s">
        <v>96</v>
      </c>
      <c r="L785" t="s">
        <v>97</v>
      </c>
      <c r="M785" t="s">
        <v>98</v>
      </c>
      <c r="N785" t="s">
        <v>124</v>
      </c>
      <c r="P785" t="s">
        <v>1402</v>
      </c>
      <c r="Q785" t="s">
        <v>102</v>
      </c>
      <c r="R785">
        <v>0</v>
      </c>
      <c r="S785">
        <v>15.25</v>
      </c>
      <c r="T785">
        <v>10.25</v>
      </c>
      <c r="U785">
        <v>0</v>
      </c>
      <c r="V785">
        <v>0</v>
      </c>
      <c r="W785">
        <v>0</v>
      </c>
      <c r="X785">
        <v>7.25</v>
      </c>
      <c r="Y785">
        <v>0</v>
      </c>
      <c r="Z785">
        <v>2</v>
      </c>
      <c r="AA785">
        <v>60</v>
      </c>
      <c r="AB785" t="s">
        <v>182</v>
      </c>
      <c r="AD785" t="s">
        <v>182</v>
      </c>
      <c r="AE785" t="s">
        <v>182</v>
      </c>
      <c r="AF785" t="s">
        <v>111</v>
      </c>
      <c r="AG785" t="s">
        <v>105</v>
      </c>
      <c r="AH785">
        <v>19</v>
      </c>
      <c r="AI785">
        <v>17</v>
      </c>
      <c r="AJ785">
        <v>10</v>
      </c>
      <c r="AK785">
        <v>6</v>
      </c>
      <c r="AL785">
        <v>0</v>
      </c>
      <c r="AM785">
        <v>0</v>
      </c>
      <c r="AN785">
        <v>0</v>
      </c>
      <c r="AO785">
        <v>0</v>
      </c>
      <c r="AP785" t="s">
        <v>106</v>
      </c>
      <c r="AQ785" t="s">
        <v>107</v>
      </c>
      <c r="AR785" t="s">
        <v>108</v>
      </c>
      <c r="AS785" t="s">
        <v>109</v>
      </c>
      <c r="AT785" t="s">
        <v>110</v>
      </c>
      <c r="AU785" t="s">
        <v>104</v>
      </c>
      <c r="AX785" t="s">
        <v>104</v>
      </c>
      <c r="AY785">
        <v>0</v>
      </c>
      <c r="AZ785">
        <v>0</v>
      </c>
      <c r="BA785">
        <v>4.75</v>
      </c>
      <c r="BC785">
        <v>0</v>
      </c>
      <c r="BD785">
        <v>0</v>
      </c>
      <c r="BJ785" t="s">
        <v>111</v>
      </c>
      <c r="BK785" t="s">
        <v>125</v>
      </c>
      <c r="BL785" t="str">
        <f>"https://www.hvlgroup.com/Products/Specs/"&amp;"H311302-PN"</f>
        <v>https://www.hvlgroup.com/Products/Specs/H311302-PN</v>
      </c>
      <c r="BM785" t="s">
        <v>1832</v>
      </c>
      <c r="BN785" t="str">
        <f>"https://www.hvlgroup.com/Product/"&amp;"H311302-PN"</f>
        <v>https://www.hvlgroup.com/Product/H311302-PN</v>
      </c>
      <c r="BO785" t="s">
        <v>104</v>
      </c>
      <c r="BP785" t="s">
        <v>104</v>
      </c>
      <c r="BQ785" t="s">
        <v>115</v>
      </c>
      <c r="BR785" t="s">
        <v>116</v>
      </c>
      <c r="BS785" t="s">
        <v>1833</v>
      </c>
      <c r="BT785">
        <v>7.25</v>
      </c>
      <c r="BV785" s="1">
        <v>43466</v>
      </c>
      <c r="BW785">
        <v>0</v>
      </c>
      <c r="BX785">
        <v>0</v>
      </c>
      <c r="BY785" t="s">
        <v>104</v>
      </c>
      <c r="BZ785">
        <v>0</v>
      </c>
      <c r="CA785">
        <v>0</v>
      </c>
      <c r="CB785">
        <v>0</v>
      </c>
      <c r="CC785">
        <v>0</v>
      </c>
      <c r="CD785">
        <v>1</v>
      </c>
      <c r="CE785">
        <v>128</v>
      </c>
      <c r="CF785" t="s">
        <v>90</v>
      </c>
      <c r="CI785" t="s">
        <v>111</v>
      </c>
      <c r="CJ785" t="s">
        <v>118</v>
      </c>
      <c r="CK785" t="s">
        <v>111</v>
      </c>
      <c r="CL785" t="s">
        <v>119</v>
      </c>
      <c r="CM785" t="s">
        <v>104</v>
      </c>
    </row>
    <row r="786" spans="1:91" x14ac:dyDescent="0.25">
      <c r="A786" t="s">
        <v>89</v>
      </c>
      <c r="B786" t="s">
        <v>90</v>
      </c>
      <c r="C786" t="s">
        <v>1838</v>
      </c>
      <c r="D786" t="s">
        <v>1839</v>
      </c>
      <c r="E786" s="4">
        <v>806134882495</v>
      </c>
      <c r="F786" t="s">
        <v>337</v>
      </c>
      <c r="G786" s="4">
        <v>165</v>
      </c>
      <c r="H786" s="4">
        <v>330</v>
      </c>
      <c r="I786" t="s">
        <v>325</v>
      </c>
      <c r="J786" t="s">
        <v>1831</v>
      </c>
      <c r="K786" t="s">
        <v>96</v>
      </c>
      <c r="L786" t="s">
        <v>97</v>
      </c>
      <c r="M786" t="s">
        <v>98</v>
      </c>
      <c r="N786" t="s">
        <v>99</v>
      </c>
      <c r="P786" t="s">
        <v>1402</v>
      </c>
      <c r="Q786" t="s">
        <v>102</v>
      </c>
      <c r="R786">
        <v>0</v>
      </c>
      <c r="S786">
        <v>24.25</v>
      </c>
      <c r="T786">
        <v>10.25</v>
      </c>
      <c r="U786">
        <v>0</v>
      </c>
      <c r="V786">
        <v>0</v>
      </c>
      <c r="W786">
        <v>0</v>
      </c>
      <c r="X786">
        <v>7.25</v>
      </c>
      <c r="Y786">
        <v>0</v>
      </c>
      <c r="Z786">
        <v>3</v>
      </c>
      <c r="AA786">
        <v>60</v>
      </c>
      <c r="AB786" t="s">
        <v>182</v>
      </c>
      <c r="AD786" t="s">
        <v>182</v>
      </c>
      <c r="AE786" t="s">
        <v>182</v>
      </c>
      <c r="AF786" t="s">
        <v>111</v>
      </c>
      <c r="AG786" t="s">
        <v>105</v>
      </c>
      <c r="AH786">
        <v>28</v>
      </c>
      <c r="AI786">
        <v>17</v>
      </c>
      <c r="AJ786">
        <v>10</v>
      </c>
      <c r="AK786">
        <v>8</v>
      </c>
      <c r="AL786">
        <v>0</v>
      </c>
      <c r="AM786">
        <v>0</v>
      </c>
      <c r="AN786">
        <v>0</v>
      </c>
      <c r="AO786">
        <v>0</v>
      </c>
      <c r="AP786" t="s">
        <v>106</v>
      </c>
      <c r="AQ786" t="s">
        <v>107</v>
      </c>
      <c r="AR786" t="s">
        <v>108</v>
      </c>
      <c r="AS786" t="s">
        <v>109</v>
      </c>
      <c r="AT786" t="s">
        <v>110</v>
      </c>
      <c r="AU786" t="s">
        <v>104</v>
      </c>
      <c r="AX786" t="s">
        <v>104</v>
      </c>
      <c r="AY786">
        <v>0</v>
      </c>
      <c r="AZ786">
        <v>0</v>
      </c>
      <c r="BA786">
        <v>4.75</v>
      </c>
      <c r="BC786">
        <v>0</v>
      </c>
      <c r="BD786">
        <v>0</v>
      </c>
      <c r="BJ786" t="s">
        <v>111</v>
      </c>
      <c r="BK786" t="s">
        <v>113</v>
      </c>
      <c r="BL786" t="str">
        <f>"https://www.hvlgroup.com/Products/Specs/"&amp;"H311303-AGB"</f>
        <v>https://www.hvlgroup.com/Products/Specs/H311303-AGB</v>
      </c>
      <c r="BM786" t="s">
        <v>1832</v>
      </c>
      <c r="BN786" t="str">
        <f>"https://www.hvlgroup.com/Product/"&amp;"H311303-AGB"</f>
        <v>https://www.hvlgroup.com/Product/H311303-AGB</v>
      </c>
      <c r="BO786" t="s">
        <v>104</v>
      </c>
      <c r="BP786" t="s">
        <v>104</v>
      </c>
      <c r="BQ786" t="s">
        <v>115</v>
      </c>
      <c r="BR786" t="s">
        <v>116</v>
      </c>
      <c r="BS786" t="s">
        <v>1833</v>
      </c>
      <c r="BT786">
        <v>7.25</v>
      </c>
      <c r="BV786" s="1">
        <v>43466</v>
      </c>
      <c r="BW786">
        <v>0</v>
      </c>
      <c r="BX786">
        <v>0</v>
      </c>
      <c r="BY786" t="s">
        <v>104</v>
      </c>
      <c r="BZ786">
        <v>0</v>
      </c>
      <c r="CA786">
        <v>0</v>
      </c>
      <c r="CB786">
        <v>0</v>
      </c>
      <c r="CC786">
        <v>0</v>
      </c>
      <c r="CD786">
        <v>1</v>
      </c>
      <c r="CE786">
        <v>128</v>
      </c>
      <c r="CF786" t="s">
        <v>90</v>
      </c>
      <c r="CI786" t="s">
        <v>111</v>
      </c>
      <c r="CJ786" t="s">
        <v>118</v>
      </c>
      <c r="CK786" t="s">
        <v>111</v>
      </c>
      <c r="CL786" t="s">
        <v>119</v>
      </c>
      <c r="CM786" t="s">
        <v>104</v>
      </c>
    </row>
    <row r="787" spans="1:91" x14ac:dyDescent="0.25">
      <c r="A787" t="s">
        <v>89</v>
      </c>
      <c r="B787" t="s">
        <v>90</v>
      </c>
      <c r="C787" t="s">
        <v>1840</v>
      </c>
      <c r="D787" t="s">
        <v>1839</v>
      </c>
      <c r="E787" s="4">
        <v>806134882709</v>
      </c>
      <c r="F787" t="s">
        <v>337</v>
      </c>
      <c r="G787" s="4">
        <v>165</v>
      </c>
      <c r="H787" s="4">
        <v>330</v>
      </c>
      <c r="I787" t="s">
        <v>325</v>
      </c>
      <c r="J787" t="s">
        <v>1831</v>
      </c>
      <c r="K787" t="s">
        <v>96</v>
      </c>
      <c r="L787" t="s">
        <v>97</v>
      </c>
      <c r="M787" t="s">
        <v>98</v>
      </c>
      <c r="N787" t="s">
        <v>124</v>
      </c>
      <c r="P787" t="s">
        <v>1402</v>
      </c>
      <c r="Q787" t="s">
        <v>102</v>
      </c>
      <c r="R787">
        <v>0</v>
      </c>
      <c r="S787">
        <v>24.25</v>
      </c>
      <c r="T787">
        <v>10.25</v>
      </c>
      <c r="U787">
        <v>0</v>
      </c>
      <c r="V787">
        <v>0</v>
      </c>
      <c r="W787">
        <v>0</v>
      </c>
      <c r="X787">
        <v>7.25</v>
      </c>
      <c r="Y787">
        <v>0</v>
      </c>
      <c r="Z787">
        <v>3</v>
      </c>
      <c r="AA787">
        <v>60</v>
      </c>
      <c r="AB787" t="s">
        <v>182</v>
      </c>
      <c r="AD787" t="s">
        <v>182</v>
      </c>
      <c r="AE787" t="s">
        <v>182</v>
      </c>
      <c r="AF787" t="s">
        <v>111</v>
      </c>
      <c r="AG787" t="s">
        <v>105</v>
      </c>
      <c r="AH787">
        <v>28</v>
      </c>
      <c r="AI787">
        <v>17</v>
      </c>
      <c r="AJ787">
        <v>10</v>
      </c>
      <c r="AK787">
        <v>8</v>
      </c>
      <c r="AL787">
        <v>0</v>
      </c>
      <c r="AM787">
        <v>0</v>
      </c>
      <c r="AN787">
        <v>0</v>
      </c>
      <c r="AO787">
        <v>0</v>
      </c>
      <c r="AP787" t="s">
        <v>106</v>
      </c>
      <c r="AQ787" t="s">
        <v>107</v>
      </c>
      <c r="AR787" t="s">
        <v>108</v>
      </c>
      <c r="AS787" t="s">
        <v>109</v>
      </c>
      <c r="AT787" t="s">
        <v>110</v>
      </c>
      <c r="AU787" t="s">
        <v>104</v>
      </c>
      <c r="AX787" t="s">
        <v>104</v>
      </c>
      <c r="AY787">
        <v>0</v>
      </c>
      <c r="AZ787">
        <v>0</v>
      </c>
      <c r="BA787">
        <v>4.75</v>
      </c>
      <c r="BC787">
        <v>0</v>
      </c>
      <c r="BD787">
        <v>0</v>
      </c>
      <c r="BJ787" t="s">
        <v>111</v>
      </c>
      <c r="BK787" t="s">
        <v>125</v>
      </c>
      <c r="BL787" t="str">
        <f>"https://www.hvlgroup.com/Products/Specs/"&amp;"H311303-PN"</f>
        <v>https://www.hvlgroup.com/Products/Specs/H311303-PN</v>
      </c>
      <c r="BM787" t="s">
        <v>1832</v>
      </c>
      <c r="BN787" t="str">
        <f>"https://www.hvlgroup.com/Product/"&amp;"H311303-PN"</f>
        <v>https://www.hvlgroup.com/Product/H311303-PN</v>
      </c>
      <c r="BO787" t="s">
        <v>104</v>
      </c>
      <c r="BP787" t="s">
        <v>104</v>
      </c>
      <c r="BQ787" t="s">
        <v>115</v>
      </c>
      <c r="BR787" t="s">
        <v>116</v>
      </c>
      <c r="BS787" t="s">
        <v>1833</v>
      </c>
      <c r="BT787">
        <v>7.25</v>
      </c>
      <c r="BV787" s="1">
        <v>43466</v>
      </c>
      <c r="BW787">
        <v>0</v>
      </c>
      <c r="BX787">
        <v>0</v>
      </c>
      <c r="BY787" t="s">
        <v>104</v>
      </c>
      <c r="BZ787">
        <v>0</v>
      </c>
      <c r="CA787">
        <v>0</v>
      </c>
      <c r="CB787">
        <v>0</v>
      </c>
      <c r="CC787">
        <v>0</v>
      </c>
      <c r="CD787">
        <v>1</v>
      </c>
      <c r="CE787">
        <v>128</v>
      </c>
      <c r="CF787" t="s">
        <v>90</v>
      </c>
      <c r="CI787" t="s">
        <v>111</v>
      </c>
      <c r="CJ787" t="s">
        <v>118</v>
      </c>
      <c r="CK787" t="s">
        <v>111</v>
      </c>
      <c r="CL787" t="s">
        <v>119</v>
      </c>
      <c r="CM787" t="s">
        <v>104</v>
      </c>
    </row>
    <row r="788" spans="1:91" x14ac:dyDescent="0.25">
      <c r="A788" t="s">
        <v>89</v>
      </c>
      <c r="B788" t="s">
        <v>90</v>
      </c>
      <c r="C788" t="s">
        <v>1841</v>
      </c>
      <c r="D788" t="s">
        <v>1842</v>
      </c>
      <c r="E788" s="4">
        <v>806134883836</v>
      </c>
      <c r="F788" t="s">
        <v>93</v>
      </c>
      <c r="G788" s="4">
        <v>50</v>
      </c>
      <c r="H788" s="4">
        <v>100</v>
      </c>
      <c r="I788" t="s">
        <v>548</v>
      </c>
      <c r="J788" t="s">
        <v>1843</v>
      </c>
      <c r="K788" t="s">
        <v>96</v>
      </c>
      <c r="L788" t="s">
        <v>97</v>
      </c>
      <c r="M788" t="s">
        <v>98</v>
      </c>
      <c r="N788" t="s">
        <v>1844</v>
      </c>
      <c r="P788" t="s">
        <v>551</v>
      </c>
      <c r="Q788" t="s">
        <v>102</v>
      </c>
      <c r="R788">
        <v>0</v>
      </c>
      <c r="S788">
        <v>5</v>
      </c>
      <c r="T788">
        <v>11</v>
      </c>
      <c r="U788">
        <v>0</v>
      </c>
      <c r="V788">
        <v>0</v>
      </c>
      <c r="W788">
        <v>0</v>
      </c>
      <c r="X788">
        <v>6</v>
      </c>
      <c r="Y788">
        <v>0</v>
      </c>
      <c r="Z788">
        <v>1</v>
      </c>
      <c r="AA788">
        <v>60</v>
      </c>
      <c r="AB788" t="s">
        <v>1690</v>
      </c>
      <c r="AD788" t="s">
        <v>1690</v>
      </c>
      <c r="AE788" t="s">
        <v>1690</v>
      </c>
      <c r="AF788" t="s">
        <v>104</v>
      </c>
      <c r="AG788" t="s">
        <v>105</v>
      </c>
      <c r="AH788">
        <v>13</v>
      </c>
      <c r="AI788">
        <v>9</v>
      </c>
      <c r="AJ788">
        <v>10</v>
      </c>
      <c r="AK788">
        <v>3</v>
      </c>
      <c r="AL788">
        <v>0</v>
      </c>
      <c r="AM788">
        <v>0</v>
      </c>
      <c r="AN788">
        <v>0</v>
      </c>
      <c r="AO788">
        <v>0</v>
      </c>
      <c r="AP788" t="s">
        <v>106</v>
      </c>
      <c r="AQ788" t="s">
        <v>107</v>
      </c>
      <c r="AR788" t="s">
        <v>108</v>
      </c>
      <c r="AS788" t="s">
        <v>109</v>
      </c>
      <c r="AT788" t="s">
        <v>110</v>
      </c>
      <c r="AU788" t="s">
        <v>104</v>
      </c>
      <c r="AX788" t="s">
        <v>104</v>
      </c>
      <c r="AY788">
        <v>0</v>
      </c>
      <c r="AZ788">
        <v>0</v>
      </c>
      <c r="BA788">
        <v>4.75</v>
      </c>
      <c r="BC788">
        <v>0</v>
      </c>
      <c r="BD788">
        <v>0</v>
      </c>
      <c r="BJ788" t="s">
        <v>111</v>
      </c>
      <c r="BK788" t="s">
        <v>1845</v>
      </c>
      <c r="BL788" t="str">
        <f>"https://www.hvlgroup.com/Products/Specs/"&amp;"H312101-BLK"</f>
        <v>https://www.hvlgroup.com/Products/Specs/H312101-BLK</v>
      </c>
      <c r="BM788" t="s">
        <v>1846</v>
      </c>
      <c r="BN788" t="str">
        <f>"https://www.hvlgroup.com/Product/"&amp;"H312101-BLK"</f>
        <v>https://www.hvlgroup.com/Product/H312101-BLK</v>
      </c>
      <c r="BO788" t="s">
        <v>104</v>
      </c>
      <c r="BP788" t="s">
        <v>104</v>
      </c>
      <c r="BQ788" t="s">
        <v>1210</v>
      </c>
      <c r="BR788" t="s">
        <v>116</v>
      </c>
      <c r="BS788" t="s">
        <v>116</v>
      </c>
      <c r="BT788">
        <v>0</v>
      </c>
      <c r="BV788" s="1">
        <v>43466</v>
      </c>
      <c r="BW788">
        <v>0</v>
      </c>
      <c r="BX788">
        <v>0</v>
      </c>
      <c r="BY788" t="s">
        <v>111</v>
      </c>
      <c r="BZ788">
        <v>0</v>
      </c>
      <c r="CA788">
        <v>0</v>
      </c>
      <c r="CB788">
        <v>0</v>
      </c>
      <c r="CC788">
        <v>0</v>
      </c>
      <c r="CD788">
        <v>1</v>
      </c>
      <c r="CE788">
        <v>87</v>
      </c>
      <c r="CF788" t="s">
        <v>90</v>
      </c>
      <c r="CI788" t="s">
        <v>111</v>
      </c>
      <c r="CJ788" t="s">
        <v>118</v>
      </c>
      <c r="CK788" t="s">
        <v>111</v>
      </c>
      <c r="CL788" t="s">
        <v>119</v>
      </c>
      <c r="CM788" t="s">
        <v>104</v>
      </c>
    </row>
    <row r="789" spans="1:91" x14ac:dyDescent="0.25">
      <c r="A789" t="s">
        <v>89</v>
      </c>
      <c r="B789" t="s">
        <v>90</v>
      </c>
      <c r="C789" t="s">
        <v>1847</v>
      </c>
      <c r="D789" t="s">
        <v>1842</v>
      </c>
      <c r="E789" s="4">
        <v>806134884154</v>
      </c>
      <c r="F789" t="s">
        <v>93</v>
      </c>
      <c r="G789" s="4">
        <v>50</v>
      </c>
      <c r="H789" s="4">
        <v>100</v>
      </c>
      <c r="I789" t="s">
        <v>548</v>
      </c>
      <c r="J789" t="s">
        <v>1843</v>
      </c>
      <c r="K789" t="s">
        <v>96</v>
      </c>
      <c r="L789" t="s">
        <v>97</v>
      </c>
      <c r="M789" t="s">
        <v>98</v>
      </c>
      <c r="N789" t="s">
        <v>1848</v>
      </c>
      <c r="P789" t="s">
        <v>551</v>
      </c>
      <c r="Q789" t="s">
        <v>102</v>
      </c>
      <c r="R789">
        <v>0</v>
      </c>
      <c r="S789">
        <v>5</v>
      </c>
      <c r="T789">
        <v>11</v>
      </c>
      <c r="U789">
        <v>0</v>
      </c>
      <c r="V789">
        <v>0</v>
      </c>
      <c r="W789">
        <v>0</v>
      </c>
      <c r="X789">
        <v>6</v>
      </c>
      <c r="Y789">
        <v>0</v>
      </c>
      <c r="Z789">
        <v>1</v>
      </c>
      <c r="AA789">
        <v>60</v>
      </c>
      <c r="AB789" t="s">
        <v>1690</v>
      </c>
      <c r="AD789" t="s">
        <v>1690</v>
      </c>
      <c r="AE789" t="s">
        <v>1690</v>
      </c>
      <c r="AF789" t="s">
        <v>104</v>
      </c>
      <c r="AG789" t="s">
        <v>105</v>
      </c>
      <c r="AH789">
        <v>13</v>
      </c>
      <c r="AI789">
        <v>9</v>
      </c>
      <c r="AJ789">
        <v>10</v>
      </c>
      <c r="AK789">
        <v>3</v>
      </c>
      <c r="AL789">
        <v>0</v>
      </c>
      <c r="AM789">
        <v>0</v>
      </c>
      <c r="AN789">
        <v>0</v>
      </c>
      <c r="AO789">
        <v>0</v>
      </c>
      <c r="AP789" t="s">
        <v>106</v>
      </c>
      <c r="AQ789" t="s">
        <v>107</v>
      </c>
      <c r="AR789" t="s">
        <v>108</v>
      </c>
      <c r="AS789" t="s">
        <v>109</v>
      </c>
      <c r="AT789" t="s">
        <v>110</v>
      </c>
      <c r="AU789" t="s">
        <v>104</v>
      </c>
      <c r="AX789" t="s">
        <v>104</v>
      </c>
      <c r="AY789">
        <v>0</v>
      </c>
      <c r="AZ789">
        <v>0</v>
      </c>
      <c r="BA789">
        <v>4.75</v>
      </c>
      <c r="BC789">
        <v>0</v>
      </c>
      <c r="BD789">
        <v>0</v>
      </c>
      <c r="BJ789" t="s">
        <v>111</v>
      </c>
      <c r="BK789" t="s">
        <v>1849</v>
      </c>
      <c r="BL789" t="str">
        <f>"https://www.hvlgroup.com/Products/Specs/"&amp;"H312101-WH"</f>
        <v>https://www.hvlgroup.com/Products/Specs/H312101-WH</v>
      </c>
      <c r="BM789" t="s">
        <v>1846</v>
      </c>
      <c r="BN789" t="str">
        <f>"https://www.hvlgroup.com/Product/"&amp;"H312101-WH"</f>
        <v>https://www.hvlgroup.com/Product/H312101-WH</v>
      </c>
      <c r="BO789" t="s">
        <v>104</v>
      </c>
      <c r="BP789" t="s">
        <v>104</v>
      </c>
      <c r="BQ789" t="s">
        <v>1210</v>
      </c>
      <c r="BR789" t="s">
        <v>116</v>
      </c>
      <c r="BS789" t="s">
        <v>116</v>
      </c>
      <c r="BT789">
        <v>0</v>
      </c>
      <c r="BV789" s="1">
        <v>43466</v>
      </c>
      <c r="BW789">
        <v>0</v>
      </c>
      <c r="BX789">
        <v>0</v>
      </c>
      <c r="BY789" t="s">
        <v>111</v>
      </c>
      <c r="BZ789">
        <v>0</v>
      </c>
      <c r="CA789">
        <v>0</v>
      </c>
      <c r="CB789">
        <v>0</v>
      </c>
      <c r="CC789">
        <v>0</v>
      </c>
      <c r="CD789">
        <v>1</v>
      </c>
      <c r="CE789">
        <v>87</v>
      </c>
      <c r="CF789" t="s">
        <v>90</v>
      </c>
      <c r="CI789" t="s">
        <v>111</v>
      </c>
      <c r="CJ789" t="s">
        <v>118</v>
      </c>
      <c r="CK789" t="s">
        <v>111</v>
      </c>
      <c r="CL789" t="s">
        <v>119</v>
      </c>
      <c r="CM789" t="s">
        <v>104</v>
      </c>
    </row>
    <row r="790" spans="1:91" x14ac:dyDescent="0.25">
      <c r="A790" t="s">
        <v>89</v>
      </c>
      <c r="B790" t="s">
        <v>90</v>
      </c>
      <c r="C790" t="s">
        <v>1850</v>
      </c>
      <c r="D790" t="s">
        <v>1851</v>
      </c>
      <c r="E790" s="4">
        <v>806134884147</v>
      </c>
      <c r="F790" t="s">
        <v>128</v>
      </c>
      <c r="G790" s="4">
        <v>72</v>
      </c>
      <c r="H790" s="4">
        <v>144</v>
      </c>
      <c r="I790" t="s">
        <v>548</v>
      </c>
      <c r="J790" t="s">
        <v>1843</v>
      </c>
      <c r="K790" t="s">
        <v>96</v>
      </c>
      <c r="L790" t="s">
        <v>97</v>
      </c>
      <c r="M790" t="s">
        <v>98</v>
      </c>
      <c r="N790" t="s">
        <v>1844</v>
      </c>
      <c r="P790" t="s">
        <v>551</v>
      </c>
      <c r="Q790" t="s">
        <v>102</v>
      </c>
      <c r="R790">
        <v>0</v>
      </c>
      <c r="S790">
        <v>5</v>
      </c>
      <c r="T790">
        <v>17.5</v>
      </c>
      <c r="U790">
        <v>0</v>
      </c>
      <c r="V790">
        <v>0</v>
      </c>
      <c r="W790">
        <v>0</v>
      </c>
      <c r="X790">
        <v>6</v>
      </c>
      <c r="Y790">
        <v>0</v>
      </c>
      <c r="Z790">
        <v>2</v>
      </c>
      <c r="AA790">
        <v>60</v>
      </c>
      <c r="AB790" t="s">
        <v>1208</v>
      </c>
      <c r="AD790" t="s">
        <v>1208</v>
      </c>
      <c r="AE790" t="s">
        <v>1208</v>
      </c>
      <c r="AF790" t="s">
        <v>104</v>
      </c>
      <c r="AG790" t="s">
        <v>105</v>
      </c>
      <c r="AH790">
        <v>14</v>
      </c>
      <c r="AI790">
        <v>13</v>
      </c>
      <c r="AJ790">
        <v>10</v>
      </c>
      <c r="AK790">
        <v>5</v>
      </c>
      <c r="AL790">
        <v>0</v>
      </c>
      <c r="AM790">
        <v>0</v>
      </c>
      <c r="AN790">
        <v>0</v>
      </c>
      <c r="AO790">
        <v>0</v>
      </c>
      <c r="AP790" t="s">
        <v>106</v>
      </c>
      <c r="AQ790" t="s">
        <v>107</v>
      </c>
      <c r="AR790" t="s">
        <v>108</v>
      </c>
      <c r="AS790" t="s">
        <v>109</v>
      </c>
      <c r="AT790" t="s">
        <v>110</v>
      </c>
      <c r="AU790" t="s">
        <v>104</v>
      </c>
      <c r="AX790" t="s">
        <v>104</v>
      </c>
      <c r="AY790">
        <v>0</v>
      </c>
      <c r="AZ790">
        <v>0</v>
      </c>
      <c r="BA790">
        <v>4.75</v>
      </c>
      <c r="BC790">
        <v>0</v>
      </c>
      <c r="BD790">
        <v>0</v>
      </c>
      <c r="BJ790" t="s">
        <v>111</v>
      </c>
      <c r="BK790" t="s">
        <v>1845</v>
      </c>
      <c r="BL790" t="str">
        <f>"https://www.hvlgroup.com/Products/Specs/"&amp;"H312102-BLK"</f>
        <v>https://www.hvlgroup.com/Products/Specs/H312102-BLK</v>
      </c>
      <c r="BM790" t="s">
        <v>1846</v>
      </c>
      <c r="BN790" t="str">
        <f>"https://www.hvlgroup.com/Product/"&amp;"H312102-BLK"</f>
        <v>https://www.hvlgroup.com/Product/H312102-BLK</v>
      </c>
      <c r="BO790" t="s">
        <v>104</v>
      </c>
      <c r="BP790" t="s">
        <v>104</v>
      </c>
      <c r="BQ790" t="s">
        <v>1210</v>
      </c>
      <c r="BR790" t="s">
        <v>116</v>
      </c>
      <c r="BS790" t="s">
        <v>116</v>
      </c>
      <c r="BT790">
        <v>0</v>
      </c>
      <c r="BV790" s="1">
        <v>43466</v>
      </c>
      <c r="BW790">
        <v>0</v>
      </c>
      <c r="BX790">
        <v>0</v>
      </c>
      <c r="BY790" t="s">
        <v>111</v>
      </c>
      <c r="BZ790">
        <v>0</v>
      </c>
      <c r="CA790">
        <v>0</v>
      </c>
      <c r="CB790">
        <v>0</v>
      </c>
      <c r="CC790">
        <v>0</v>
      </c>
      <c r="CD790">
        <v>1</v>
      </c>
      <c r="CE790">
        <v>87</v>
      </c>
      <c r="CF790" t="s">
        <v>90</v>
      </c>
      <c r="CI790" t="s">
        <v>111</v>
      </c>
      <c r="CJ790" t="s">
        <v>118</v>
      </c>
      <c r="CK790" t="s">
        <v>111</v>
      </c>
      <c r="CL790" t="s">
        <v>119</v>
      </c>
      <c r="CM790" t="s">
        <v>104</v>
      </c>
    </row>
    <row r="791" spans="1:91" x14ac:dyDescent="0.25">
      <c r="A791" t="s">
        <v>89</v>
      </c>
      <c r="B791" t="s">
        <v>90</v>
      </c>
      <c r="C791" t="s">
        <v>1852</v>
      </c>
      <c r="D791" t="s">
        <v>1851</v>
      </c>
      <c r="E791" s="4">
        <v>806134883911</v>
      </c>
      <c r="F791" t="s">
        <v>128</v>
      </c>
      <c r="G791" s="4">
        <v>72</v>
      </c>
      <c r="H791" s="4">
        <v>144</v>
      </c>
      <c r="I791" t="s">
        <v>548</v>
      </c>
      <c r="J791" t="s">
        <v>1843</v>
      </c>
      <c r="K791" t="s">
        <v>96</v>
      </c>
      <c r="L791" t="s">
        <v>97</v>
      </c>
      <c r="M791" t="s">
        <v>98</v>
      </c>
      <c r="N791" t="s">
        <v>1848</v>
      </c>
      <c r="P791" t="s">
        <v>551</v>
      </c>
      <c r="Q791" t="s">
        <v>102</v>
      </c>
      <c r="R791">
        <v>0</v>
      </c>
      <c r="S791">
        <v>5</v>
      </c>
      <c r="T791">
        <v>17.5</v>
      </c>
      <c r="U791">
        <v>0</v>
      </c>
      <c r="V791">
        <v>0</v>
      </c>
      <c r="W791">
        <v>0</v>
      </c>
      <c r="X791">
        <v>6</v>
      </c>
      <c r="Y791">
        <v>0</v>
      </c>
      <c r="Z791">
        <v>2</v>
      </c>
      <c r="AA791">
        <v>60</v>
      </c>
      <c r="AB791" t="s">
        <v>1208</v>
      </c>
      <c r="AD791" t="s">
        <v>1208</v>
      </c>
      <c r="AE791" t="s">
        <v>1208</v>
      </c>
      <c r="AF791" t="s">
        <v>104</v>
      </c>
      <c r="AG791" t="s">
        <v>105</v>
      </c>
      <c r="AH791">
        <v>14</v>
      </c>
      <c r="AI791">
        <v>13</v>
      </c>
      <c r="AJ791">
        <v>10</v>
      </c>
      <c r="AK791">
        <v>5</v>
      </c>
      <c r="AL791">
        <v>0</v>
      </c>
      <c r="AM791">
        <v>0</v>
      </c>
      <c r="AN791">
        <v>0</v>
      </c>
      <c r="AO791">
        <v>0</v>
      </c>
      <c r="AP791" t="s">
        <v>106</v>
      </c>
      <c r="AQ791" t="s">
        <v>107</v>
      </c>
      <c r="AR791" t="s">
        <v>108</v>
      </c>
      <c r="AS791" t="s">
        <v>109</v>
      </c>
      <c r="AT791" t="s">
        <v>110</v>
      </c>
      <c r="AU791" t="s">
        <v>104</v>
      </c>
      <c r="AX791" t="s">
        <v>104</v>
      </c>
      <c r="AY791">
        <v>0</v>
      </c>
      <c r="AZ791">
        <v>0</v>
      </c>
      <c r="BA791">
        <v>4.75</v>
      </c>
      <c r="BC791">
        <v>0</v>
      </c>
      <c r="BD791">
        <v>0</v>
      </c>
      <c r="BJ791" t="s">
        <v>111</v>
      </c>
      <c r="BK791" t="s">
        <v>1849</v>
      </c>
      <c r="BL791" t="str">
        <f>"https://www.hvlgroup.com/Products/Specs/"&amp;"H312102-WH"</f>
        <v>https://www.hvlgroup.com/Products/Specs/H312102-WH</v>
      </c>
      <c r="BM791" t="s">
        <v>1846</v>
      </c>
      <c r="BN791" t="str">
        <f>"https://www.hvlgroup.com/Product/"&amp;"H312102-WH"</f>
        <v>https://www.hvlgroup.com/Product/H312102-WH</v>
      </c>
      <c r="BO791" t="s">
        <v>104</v>
      </c>
      <c r="BP791" t="s">
        <v>104</v>
      </c>
      <c r="BQ791" t="s">
        <v>1210</v>
      </c>
      <c r="BR791" t="s">
        <v>116</v>
      </c>
      <c r="BS791" t="s">
        <v>116</v>
      </c>
      <c r="BT791">
        <v>0</v>
      </c>
      <c r="BV791" s="1">
        <v>43466</v>
      </c>
      <c r="BW791">
        <v>0</v>
      </c>
      <c r="BX791">
        <v>0</v>
      </c>
      <c r="BY791" t="s">
        <v>111</v>
      </c>
      <c r="BZ791">
        <v>0</v>
      </c>
      <c r="CA791">
        <v>0</v>
      </c>
      <c r="CB791">
        <v>0</v>
      </c>
      <c r="CC791">
        <v>0</v>
      </c>
      <c r="CD791">
        <v>1</v>
      </c>
      <c r="CE791">
        <v>87</v>
      </c>
      <c r="CF791" t="s">
        <v>90</v>
      </c>
      <c r="CI791" t="s">
        <v>111</v>
      </c>
      <c r="CJ791" t="s">
        <v>118</v>
      </c>
      <c r="CK791" t="s">
        <v>111</v>
      </c>
      <c r="CL791" t="s">
        <v>119</v>
      </c>
      <c r="CM791" t="s">
        <v>104</v>
      </c>
    </row>
    <row r="792" spans="1:91" x14ac:dyDescent="0.25">
      <c r="A792" t="s">
        <v>89</v>
      </c>
      <c r="B792" t="s">
        <v>90</v>
      </c>
      <c r="C792" t="s">
        <v>1853</v>
      </c>
      <c r="D792" t="s">
        <v>1854</v>
      </c>
      <c r="E792" s="4">
        <v>806134884161</v>
      </c>
      <c r="F792" t="s">
        <v>134</v>
      </c>
      <c r="G792" s="4">
        <v>58</v>
      </c>
      <c r="H792" s="4">
        <v>116</v>
      </c>
      <c r="I792" t="s">
        <v>1045</v>
      </c>
      <c r="J792" t="s">
        <v>1843</v>
      </c>
      <c r="K792" t="s">
        <v>96</v>
      </c>
      <c r="L792" t="s">
        <v>97</v>
      </c>
      <c r="M792" t="s">
        <v>98</v>
      </c>
      <c r="N792" t="s">
        <v>1844</v>
      </c>
      <c r="P792" t="s">
        <v>551</v>
      </c>
      <c r="Q792" t="s">
        <v>102</v>
      </c>
      <c r="R792">
        <v>0</v>
      </c>
      <c r="S792">
        <v>5</v>
      </c>
      <c r="T792">
        <v>9.5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1</v>
      </c>
      <c r="AA792">
        <v>60</v>
      </c>
      <c r="AB792" t="s">
        <v>1690</v>
      </c>
      <c r="AD792" t="s">
        <v>1690</v>
      </c>
      <c r="AE792" t="s">
        <v>1690</v>
      </c>
      <c r="AF792" t="s">
        <v>104</v>
      </c>
      <c r="AG792" t="s">
        <v>105</v>
      </c>
      <c r="AH792">
        <v>12</v>
      </c>
      <c r="AI792">
        <v>12</v>
      </c>
      <c r="AJ792">
        <v>10</v>
      </c>
      <c r="AK792">
        <v>4</v>
      </c>
      <c r="AL792">
        <v>0</v>
      </c>
      <c r="AM792">
        <v>0</v>
      </c>
      <c r="AN792">
        <v>0</v>
      </c>
      <c r="AO792">
        <v>0</v>
      </c>
      <c r="AP792" t="s">
        <v>106</v>
      </c>
      <c r="AQ792" t="s">
        <v>107</v>
      </c>
      <c r="AR792" t="s">
        <v>108</v>
      </c>
      <c r="AS792" t="s">
        <v>109</v>
      </c>
      <c r="AT792" t="s">
        <v>110</v>
      </c>
      <c r="AU792" t="s">
        <v>104</v>
      </c>
      <c r="AX792" t="s">
        <v>104</v>
      </c>
      <c r="AY792">
        <v>0</v>
      </c>
      <c r="AZ792">
        <v>0</v>
      </c>
      <c r="BA792">
        <v>4.75</v>
      </c>
      <c r="BC792">
        <v>0</v>
      </c>
      <c r="BD792">
        <v>0</v>
      </c>
      <c r="BJ792" t="s">
        <v>111</v>
      </c>
      <c r="BK792" t="s">
        <v>1845</v>
      </c>
      <c r="BL792" t="str">
        <f>"https://www.hvlgroup.com/Products/Specs/"&amp;"H312701-BLK"</f>
        <v>https://www.hvlgroup.com/Products/Specs/H312701-BLK</v>
      </c>
      <c r="BM792" t="s">
        <v>1855</v>
      </c>
      <c r="BN792" t="str">
        <f>"https://www.hvlgroup.com/Product/"&amp;"H312701-BLK"</f>
        <v>https://www.hvlgroup.com/Product/H312701-BLK</v>
      </c>
      <c r="BO792" t="s">
        <v>104</v>
      </c>
      <c r="BP792" t="s">
        <v>104</v>
      </c>
      <c r="BQ792" t="s">
        <v>1210</v>
      </c>
      <c r="BR792" t="s">
        <v>116</v>
      </c>
      <c r="BS792" t="s">
        <v>116</v>
      </c>
      <c r="BT792">
        <v>0</v>
      </c>
      <c r="BV792" s="1">
        <v>43466</v>
      </c>
      <c r="BW792">
        <v>0</v>
      </c>
      <c r="BX792">
        <v>0</v>
      </c>
      <c r="BY792" t="s">
        <v>104</v>
      </c>
      <c r="BZ792">
        <v>0</v>
      </c>
      <c r="CA792">
        <v>0</v>
      </c>
      <c r="CB792">
        <v>0</v>
      </c>
      <c r="CC792">
        <v>0</v>
      </c>
      <c r="CD792">
        <v>1</v>
      </c>
      <c r="CE792">
        <v>51</v>
      </c>
      <c r="CF792" t="s">
        <v>90</v>
      </c>
      <c r="CI792" t="s">
        <v>111</v>
      </c>
      <c r="CJ792" t="s">
        <v>118</v>
      </c>
      <c r="CK792" t="s">
        <v>111</v>
      </c>
      <c r="CL792" t="s">
        <v>119</v>
      </c>
      <c r="CM792" t="s">
        <v>104</v>
      </c>
    </row>
    <row r="793" spans="1:91" x14ac:dyDescent="0.25">
      <c r="A793" t="s">
        <v>89</v>
      </c>
      <c r="B793" t="s">
        <v>90</v>
      </c>
      <c r="C793" t="s">
        <v>1856</v>
      </c>
      <c r="D793" t="s">
        <v>1854</v>
      </c>
      <c r="E793" s="4">
        <v>806134883744</v>
      </c>
      <c r="F793" t="s">
        <v>134</v>
      </c>
      <c r="G793" s="4">
        <v>58</v>
      </c>
      <c r="H793" s="4">
        <v>116</v>
      </c>
      <c r="I793" t="s">
        <v>1045</v>
      </c>
      <c r="J793" t="s">
        <v>1843</v>
      </c>
      <c r="K793" t="s">
        <v>96</v>
      </c>
      <c r="L793" t="s">
        <v>97</v>
      </c>
      <c r="M793" t="s">
        <v>98</v>
      </c>
      <c r="N793" t="s">
        <v>1848</v>
      </c>
      <c r="P793" t="s">
        <v>551</v>
      </c>
      <c r="Q793" t="s">
        <v>102</v>
      </c>
      <c r="R793">
        <v>0</v>
      </c>
      <c r="S793">
        <v>5</v>
      </c>
      <c r="T793">
        <v>9.5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1</v>
      </c>
      <c r="AA793">
        <v>60</v>
      </c>
      <c r="AB793" t="s">
        <v>1690</v>
      </c>
      <c r="AD793" t="s">
        <v>1690</v>
      </c>
      <c r="AE793" t="s">
        <v>1690</v>
      </c>
      <c r="AF793" t="s">
        <v>104</v>
      </c>
      <c r="AG793" t="s">
        <v>105</v>
      </c>
      <c r="AH793">
        <v>12</v>
      </c>
      <c r="AI793">
        <v>12</v>
      </c>
      <c r="AJ793">
        <v>10</v>
      </c>
      <c r="AK793">
        <v>4</v>
      </c>
      <c r="AL793">
        <v>0</v>
      </c>
      <c r="AM793">
        <v>0</v>
      </c>
      <c r="AN793">
        <v>0</v>
      </c>
      <c r="AO793">
        <v>0</v>
      </c>
      <c r="AP793" t="s">
        <v>106</v>
      </c>
      <c r="AQ793" t="s">
        <v>107</v>
      </c>
      <c r="AR793" t="s">
        <v>108</v>
      </c>
      <c r="AS793" t="s">
        <v>109</v>
      </c>
      <c r="AT793" t="s">
        <v>110</v>
      </c>
      <c r="AU793" t="s">
        <v>104</v>
      </c>
      <c r="AX793" t="s">
        <v>104</v>
      </c>
      <c r="AY793">
        <v>0</v>
      </c>
      <c r="AZ793">
        <v>0</v>
      </c>
      <c r="BA793">
        <v>4.75</v>
      </c>
      <c r="BC793">
        <v>0</v>
      </c>
      <c r="BD793">
        <v>0</v>
      </c>
      <c r="BJ793" t="s">
        <v>111</v>
      </c>
      <c r="BK793" t="s">
        <v>1849</v>
      </c>
      <c r="BL793" t="str">
        <f>"https://www.hvlgroup.com/Products/Specs/"&amp;"H312701-WH"</f>
        <v>https://www.hvlgroup.com/Products/Specs/H312701-WH</v>
      </c>
      <c r="BM793" t="s">
        <v>1855</v>
      </c>
      <c r="BN793" t="str">
        <f>"https://www.hvlgroup.com/Product/"&amp;"H312701-WH"</f>
        <v>https://www.hvlgroup.com/Product/H312701-WH</v>
      </c>
      <c r="BO793" t="s">
        <v>104</v>
      </c>
      <c r="BP793" t="s">
        <v>104</v>
      </c>
      <c r="BQ793" t="s">
        <v>1210</v>
      </c>
      <c r="BR793" t="s">
        <v>116</v>
      </c>
      <c r="BS793" t="s">
        <v>116</v>
      </c>
      <c r="BT793">
        <v>0</v>
      </c>
      <c r="BV793" s="1">
        <v>43466</v>
      </c>
      <c r="BW793">
        <v>0</v>
      </c>
      <c r="BX793">
        <v>0</v>
      </c>
      <c r="BY793" t="s">
        <v>104</v>
      </c>
      <c r="BZ793">
        <v>0</v>
      </c>
      <c r="CA793">
        <v>0</v>
      </c>
      <c r="CB793">
        <v>0</v>
      </c>
      <c r="CC793">
        <v>0</v>
      </c>
      <c r="CD793">
        <v>1</v>
      </c>
      <c r="CE793">
        <v>51</v>
      </c>
      <c r="CF793" t="s">
        <v>90</v>
      </c>
      <c r="CI793" t="s">
        <v>111</v>
      </c>
      <c r="CJ793" t="s">
        <v>118</v>
      </c>
      <c r="CK793" t="s">
        <v>111</v>
      </c>
      <c r="CL793" t="s">
        <v>119</v>
      </c>
      <c r="CM793" t="s">
        <v>104</v>
      </c>
    </row>
    <row r="794" spans="1:91" x14ac:dyDescent="0.25">
      <c r="A794" t="s">
        <v>89</v>
      </c>
      <c r="B794" t="s">
        <v>90</v>
      </c>
      <c r="C794" t="s">
        <v>1857</v>
      </c>
      <c r="D794" t="s">
        <v>1858</v>
      </c>
      <c r="E794" s="4">
        <v>806134882136</v>
      </c>
      <c r="F794" t="s">
        <v>93</v>
      </c>
      <c r="G794" s="4">
        <v>65</v>
      </c>
      <c r="H794" s="4">
        <v>130</v>
      </c>
      <c r="I794" t="s">
        <v>94</v>
      </c>
      <c r="J794" t="s">
        <v>1859</v>
      </c>
      <c r="K794" t="s">
        <v>96</v>
      </c>
      <c r="L794" t="s">
        <v>97</v>
      </c>
      <c r="M794" t="s">
        <v>98</v>
      </c>
      <c r="N794" t="s">
        <v>1844</v>
      </c>
      <c r="P794" t="s">
        <v>1860</v>
      </c>
      <c r="Q794" t="s">
        <v>102</v>
      </c>
      <c r="R794">
        <v>0</v>
      </c>
      <c r="S794">
        <v>5</v>
      </c>
      <c r="T794">
        <v>11</v>
      </c>
      <c r="U794">
        <v>0</v>
      </c>
      <c r="V794">
        <v>0</v>
      </c>
      <c r="W794">
        <v>0</v>
      </c>
      <c r="X794">
        <v>6</v>
      </c>
      <c r="Y794">
        <v>0</v>
      </c>
      <c r="Z794">
        <v>1</v>
      </c>
      <c r="AA794">
        <v>3</v>
      </c>
      <c r="AB794" t="s">
        <v>144</v>
      </c>
      <c r="AD794" t="s">
        <v>144</v>
      </c>
      <c r="AE794" t="s">
        <v>144</v>
      </c>
      <c r="AF794" t="s">
        <v>111</v>
      </c>
      <c r="AG794" t="s">
        <v>105</v>
      </c>
      <c r="AH794">
        <v>15</v>
      </c>
      <c r="AI794">
        <v>11</v>
      </c>
      <c r="AJ794">
        <v>10</v>
      </c>
      <c r="AK794">
        <v>0</v>
      </c>
      <c r="AL794">
        <v>0</v>
      </c>
      <c r="AM794">
        <v>0</v>
      </c>
      <c r="AN794">
        <v>0</v>
      </c>
      <c r="AO794">
        <v>0</v>
      </c>
      <c r="AP794" t="s">
        <v>106</v>
      </c>
      <c r="AQ794" t="s">
        <v>107</v>
      </c>
      <c r="AR794" t="s">
        <v>108</v>
      </c>
      <c r="AS794" t="s">
        <v>109</v>
      </c>
      <c r="AT794" t="s">
        <v>110</v>
      </c>
      <c r="AU794" t="s">
        <v>104</v>
      </c>
      <c r="AX794" t="s">
        <v>104</v>
      </c>
      <c r="AY794">
        <v>0</v>
      </c>
      <c r="AZ794">
        <v>0</v>
      </c>
      <c r="BA794">
        <v>4.25</v>
      </c>
      <c r="BC794">
        <v>0</v>
      </c>
      <c r="BD794">
        <v>0</v>
      </c>
      <c r="BF794">
        <v>90</v>
      </c>
      <c r="BG794">
        <v>90</v>
      </c>
      <c r="BH794" t="s">
        <v>1280</v>
      </c>
      <c r="BJ794" t="s">
        <v>111</v>
      </c>
      <c r="BK794" t="s">
        <v>1845</v>
      </c>
      <c r="BL794" t="str">
        <f>"https://www.hvlgroup.com/Products/Specs/"&amp;"H313101-BLK"</f>
        <v>https://www.hvlgroup.com/Products/Specs/H313101-BLK</v>
      </c>
      <c r="BM794" t="s">
        <v>1861</v>
      </c>
      <c r="BN794" t="str">
        <f>"https://www.hvlgroup.com/Product/"&amp;"H313101-BLK"</f>
        <v>https://www.hvlgroup.com/Product/H313101-BLK</v>
      </c>
      <c r="BO794" t="s">
        <v>104</v>
      </c>
      <c r="BP794" t="s">
        <v>104</v>
      </c>
      <c r="BQ794" t="s">
        <v>115</v>
      </c>
      <c r="BR794" t="s">
        <v>116</v>
      </c>
      <c r="BS794" t="s">
        <v>1862</v>
      </c>
      <c r="BT794">
        <v>5</v>
      </c>
      <c r="BV794" s="1">
        <v>43466</v>
      </c>
      <c r="BW794">
        <v>0</v>
      </c>
      <c r="BX794">
        <v>0</v>
      </c>
      <c r="BY794" t="s">
        <v>104</v>
      </c>
      <c r="BZ794">
        <v>0</v>
      </c>
      <c r="CA794">
        <v>0</v>
      </c>
      <c r="CB794">
        <v>0</v>
      </c>
      <c r="CC794">
        <v>0</v>
      </c>
      <c r="CD794">
        <v>1</v>
      </c>
      <c r="CE794">
        <v>87</v>
      </c>
      <c r="CF794" t="s">
        <v>90</v>
      </c>
      <c r="CI794" t="s">
        <v>111</v>
      </c>
      <c r="CJ794" t="s">
        <v>118</v>
      </c>
      <c r="CK794" t="s">
        <v>111</v>
      </c>
      <c r="CL794" t="s">
        <v>119</v>
      </c>
      <c r="CM794" t="s">
        <v>104</v>
      </c>
    </row>
    <row r="795" spans="1:91" x14ac:dyDescent="0.25">
      <c r="A795" t="s">
        <v>89</v>
      </c>
      <c r="B795" t="s">
        <v>90</v>
      </c>
      <c r="C795" t="s">
        <v>1863</v>
      </c>
      <c r="D795" t="s">
        <v>1858</v>
      </c>
      <c r="E795" s="4">
        <v>806134882143</v>
      </c>
      <c r="F795" t="s">
        <v>93</v>
      </c>
      <c r="G795" s="4">
        <v>65</v>
      </c>
      <c r="H795" s="4">
        <v>130</v>
      </c>
      <c r="I795" t="s">
        <v>94</v>
      </c>
      <c r="J795" t="s">
        <v>1859</v>
      </c>
      <c r="K795" t="s">
        <v>96</v>
      </c>
      <c r="L795" t="s">
        <v>97</v>
      </c>
      <c r="M795" t="s">
        <v>98</v>
      </c>
      <c r="N795" t="s">
        <v>1848</v>
      </c>
      <c r="P795" t="s">
        <v>1860</v>
      </c>
      <c r="Q795" t="s">
        <v>1864</v>
      </c>
      <c r="R795">
        <v>0</v>
      </c>
      <c r="S795">
        <v>5</v>
      </c>
      <c r="T795">
        <v>11</v>
      </c>
      <c r="U795">
        <v>0</v>
      </c>
      <c r="V795">
        <v>0</v>
      </c>
      <c r="W795">
        <v>0</v>
      </c>
      <c r="X795">
        <v>6</v>
      </c>
      <c r="Y795">
        <v>0</v>
      </c>
      <c r="Z795">
        <v>1</v>
      </c>
      <c r="AA795">
        <v>3</v>
      </c>
      <c r="AB795" t="s">
        <v>144</v>
      </c>
      <c r="AD795" t="s">
        <v>144</v>
      </c>
      <c r="AE795" t="s">
        <v>144</v>
      </c>
      <c r="AF795" t="s">
        <v>111</v>
      </c>
      <c r="AG795" t="s">
        <v>105</v>
      </c>
      <c r="AH795">
        <v>15</v>
      </c>
      <c r="AI795">
        <v>11</v>
      </c>
      <c r="AJ795">
        <v>10</v>
      </c>
      <c r="AK795">
        <v>0</v>
      </c>
      <c r="AL795">
        <v>0</v>
      </c>
      <c r="AM795">
        <v>0</v>
      </c>
      <c r="AN795">
        <v>0</v>
      </c>
      <c r="AO795">
        <v>0</v>
      </c>
      <c r="AP795" t="s">
        <v>106</v>
      </c>
      <c r="AQ795" t="s">
        <v>107</v>
      </c>
      <c r="AR795" t="s">
        <v>108</v>
      </c>
      <c r="AS795" t="s">
        <v>109</v>
      </c>
      <c r="AT795" t="s">
        <v>110</v>
      </c>
      <c r="AU795" t="s">
        <v>104</v>
      </c>
      <c r="AX795" t="s">
        <v>104</v>
      </c>
      <c r="AY795">
        <v>0</v>
      </c>
      <c r="AZ795">
        <v>0</v>
      </c>
      <c r="BA795">
        <v>4.25</v>
      </c>
      <c r="BC795">
        <v>0</v>
      </c>
      <c r="BD795">
        <v>0</v>
      </c>
      <c r="BF795">
        <v>90</v>
      </c>
      <c r="BG795">
        <v>90</v>
      </c>
      <c r="BH795" t="s">
        <v>1280</v>
      </c>
      <c r="BJ795" t="s">
        <v>111</v>
      </c>
      <c r="BK795" t="s">
        <v>1849</v>
      </c>
      <c r="BL795" t="str">
        <f>"https://www.hvlgroup.com/Products/Specs/"&amp;"H313101-WH"</f>
        <v>https://www.hvlgroup.com/Products/Specs/H313101-WH</v>
      </c>
      <c r="BM795" t="s">
        <v>1861</v>
      </c>
      <c r="BN795" t="str">
        <f>"https://www.hvlgroup.com/Product/"&amp;"H313101-WH"</f>
        <v>https://www.hvlgroup.com/Product/H313101-WH</v>
      </c>
      <c r="BO795" t="s">
        <v>104</v>
      </c>
      <c r="BP795" t="s">
        <v>104</v>
      </c>
      <c r="BQ795" t="s">
        <v>115</v>
      </c>
      <c r="BR795" t="s">
        <v>116</v>
      </c>
      <c r="BS795" t="s">
        <v>1862</v>
      </c>
      <c r="BT795">
        <v>5</v>
      </c>
      <c r="BV795" s="1">
        <v>43466</v>
      </c>
      <c r="BW795">
        <v>0</v>
      </c>
      <c r="BX795">
        <v>0</v>
      </c>
      <c r="BY795" t="s">
        <v>104</v>
      </c>
      <c r="BZ795">
        <v>0</v>
      </c>
      <c r="CA795">
        <v>0</v>
      </c>
      <c r="CB795">
        <v>0</v>
      </c>
      <c r="CC795">
        <v>0</v>
      </c>
      <c r="CD795">
        <v>1</v>
      </c>
      <c r="CE795">
        <v>87</v>
      </c>
      <c r="CF795" t="s">
        <v>90</v>
      </c>
      <c r="CI795" t="s">
        <v>111</v>
      </c>
      <c r="CJ795" t="s">
        <v>118</v>
      </c>
      <c r="CK795" t="s">
        <v>111</v>
      </c>
      <c r="CL795" t="s">
        <v>119</v>
      </c>
      <c r="CM795" t="s">
        <v>104</v>
      </c>
    </row>
    <row r="796" spans="1:91" x14ac:dyDescent="0.25">
      <c r="A796" t="s">
        <v>89</v>
      </c>
      <c r="B796" t="s">
        <v>90</v>
      </c>
      <c r="C796" t="s">
        <v>1865</v>
      </c>
      <c r="D796" t="s">
        <v>1866</v>
      </c>
      <c r="E796" s="4">
        <v>806134884123</v>
      </c>
      <c r="F796" t="s">
        <v>128</v>
      </c>
      <c r="G796" s="4">
        <v>132</v>
      </c>
      <c r="H796" s="4">
        <v>264</v>
      </c>
      <c r="I796" t="s">
        <v>94</v>
      </c>
      <c r="J796" t="s">
        <v>1867</v>
      </c>
      <c r="K796" t="s">
        <v>96</v>
      </c>
      <c r="L796" t="s">
        <v>97</v>
      </c>
      <c r="M796" t="s">
        <v>98</v>
      </c>
      <c r="N796" t="s">
        <v>1795</v>
      </c>
      <c r="P796" t="s">
        <v>1033</v>
      </c>
      <c r="Q796" t="s">
        <v>102</v>
      </c>
      <c r="R796">
        <v>0</v>
      </c>
      <c r="S796">
        <v>5</v>
      </c>
      <c r="T796">
        <v>17</v>
      </c>
      <c r="U796">
        <v>0</v>
      </c>
      <c r="V796">
        <v>0</v>
      </c>
      <c r="W796">
        <v>0</v>
      </c>
      <c r="X796">
        <v>5.5</v>
      </c>
      <c r="Y796">
        <v>0</v>
      </c>
      <c r="Z796">
        <v>2</v>
      </c>
      <c r="AA796">
        <v>25</v>
      </c>
      <c r="AB796" t="s">
        <v>595</v>
      </c>
      <c r="AD796" t="s">
        <v>595</v>
      </c>
      <c r="AE796" t="s">
        <v>595</v>
      </c>
      <c r="AF796" t="s">
        <v>111</v>
      </c>
      <c r="AG796" t="s">
        <v>105</v>
      </c>
      <c r="AH796">
        <v>17</v>
      </c>
      <c r="AI796">
        <v>12</v>
      </c>
      <c r="AJ796">
        <v>8</v>
      </c>
      <c r="AK796">
        <v>7</v>
      </c>
      <c r="AL796">
        <v>0</v>
      </c>
      <c r="AM796">
        <v>0</v>
      </c>
      <c r="AN796">
        <v>0</v>
      </c>
      <c r="AO796">
        <v>0</v>
      </c>
      <c r="AP796" t="s">
        <v>106</v>
      </c>
      <c r="AQ796" t="s">
        <v>107</v>
      </c>
      <c r="AR796" t="s">
        <v>108</v>
      </c>
      <c r="AS796" t="s">
        <v>109</v>
      </c>
      <c r="AT796" t="s">
        <v>110</v>
      </c>
      <c r="AU796" t="s">
        <v>104</v>
      </c>
      <c r="AX796" t="s">
        <v>104</v>
      </c>
      <c r="AY796">
        <v>0</v>
      </c>
      <c r="AZ796">
        <v>0</v>
      </c>
      <c r="BA796">
        <v>4.5</v>
      </c>
      <c r="BC796">
        <v>0</v>
      </c>
      <c r="BD796">
        <v>0</v>
      </c>
      <c r="BJ796" t="s">
        <v>111</v>
      </c>
      <c r="BK796" t="s">
        <v>1796</v>
      </c>
      <c r="BL796" t="str">
        <f>"https://www.hvlgroup.com/Products/Specs/"&amp;"H315102-GL/BK"</f>
        <v>https://www.hvlgroup.com/Products/Specs/H315102-GL/BK</v>
      </c>
      <c r="BM796" t="s">
        <v>1868</v>
      </c>
      <c r="BN796" t="str">
        <f>"https://www.hvlgroup.com/Product/"&amp;"H315102-GL/BK"</f>
        <v>https://www.hvlgroup.com/Product/H315102-GL/BK</v>
      </c>
      <c r="BO796" t="s">
        <v>104</v>
      </c>
      <c r="BP796" t="s">
        <v>104</v>
      </c>
      <c r="BQ796" t="s">
        <v>328</v>
      </c>
      <c r="BR796" t="s">
        <v>116</v>
      </c>
      <c r="BS796" t="s">
        <v>156</v>
      </c>
      <c r="BT796">
        <v>14</v>
      </c>
      <c r="BV796" s="1">
        <v>43466</v>
      </c>
      <c r="BW796">
        <v>0</v>
      </c>
      <c r="BX796">
        <v>0</v>
      </c>
      <c r="BY796" t="s">
        <v>104</v>
      </c>
      <c r="BZ796">
        <v>0</v>
      </c>
      <c r="CA796">
        <v>0</v>
      </c>
      <c r="CB796">
        <v>0</v>
      </c>
      <c r="CC796">
        <v>0</v>
      </c>
      <c r="CD796">
        <v>1</v>
      </c>
      <c r="CE796">
        <v>84</v>
      </c>
      <c r="CF796" t="s">
        <v>90</v>
      </c>
      <c r="CI796" t="s">
        <v>111</v>
      </c>
      <c r="CJ796" t="s">
        <v>118</v>
      </c>
      <c r="CK796" t="s">
        <v>111</v>
      </c>
      <c r="CL796" t="s">
        <v>119</v>
      </c>
      <c r="CM796" t="s">
        <v>104</v>
      </c>
    </row>
    <row r="797" spans="1:91" x14ac:dyDescent="0.25">
      <c r="A797" t="s">
        <v>89</v>
      </c>
      <c r="B797" t="s">
        <v>90</v>
      </c>
      <c r="C797" t="s">
        <v>1869</v>
      </c>
      <c r="D797" t="s">
        <v>1866</v>
      </c>
      <c r="E797" s="4">
        <v>806134883775</v>
      </c>
      <c r="F797" t="s">
        <v>128</v>
      </c>
      <c r="G797" s="4">
        <v>132</v>
      </c>
      <c r="H797" s="4">
        <v>264</v>
      </c>
      <c r="I797" t="s">
        <v>94</v>
      </c>
      <c r="J797" t="s">
        <v>1867</v>
      </c>
      <c r="K797" t="s">
        <v>96</v>
      </c>
      <c r="L797" t="s">
        <v>97</v>
      </c>
      <c r="M797" t="s">
        <v>98</v>
      </c>
      <c r="N797" t="s">
        <v>1805</v>
      </c>
      <c r="P797" t="s">
        <v>1033</v>
      </c>
      <c r="Q797" t="s">
        <v>102</v>
      </c>
      <c r="R797">
        <v>0</v>
      </c>
      <c r="S797">
        <v>5</v>
      </c>
      <c r="T797">
        <v>17</v>
      </c>
      <c r="U797">
        <v>0</v>
      </c>
      <c r="V797">
        <v>0</v>
      </c>
      <c r="W797">
        <v>0</v>
      </c>
      <c r="X797">
        <v>5.5</v>
      </c>
      <c r="Y797">
        <v>0</v>
      </c>
      <c r="Z797">
        <v>2</v>
      </c>
      <c r="AA797">
        <v>25</v>
      </c>
      <c r="AB797" t="s">
        <v>595</v>
      </c>
      <c r="AD797" t="s">
        <v>595</v>
      </c>
      <c r="AE797" t="s">
        <v>595</v>
      </c>
      <c r="AF797" t="s">
        <v>111</v>
      </c>
      <c r="AG797" t="s">
        <v>105</v>
      </c>
      <c r="AH797">
        <v>19</v>
      </c>
      <c r="AI797">
        <v>7</v>
      </c>
      <c r="AJ797">
        <v>8</v>
      </c>
      <c r="AK797">
        <v>7</v>
      </c>
      <c r="AL797">
        <v>0</v>
      </c>
      <c r="AM797">
        <v>0</v>
      </c>
      <c r="AN797">
        <v>0</v>
      </c>
      <c r="AO797">
        <v>0</v>
      </c>
      <c r="AP797" t="s">
        <v>106</v>
      </c>
      <c r="AQ797" t="s">
        <v>107</v>
      </c>
      <c r="AR797" t="s">
        <v>108</v>
      </c>
      <c r="AS797" t="s">
        <v>109</v>
      </c>
      <c r="AT797" t="s">
        <v>110</v>
      </c>
      <c r="AU797" t="s">
        <v>104</v>
      </c>
      <c r="AX797" t="s">
        <v>104</v>
      </c>
      <c r="AY797">
        <v>0</v>
      </c>
      <c r="AZ797">
        <v>0</v>
      </c>
      <c r="BA797">
        <v>4.5</v>
      </c>
      <c r="BC797">
        <v>0</v>
      </c>
      <c r="BD797">
        <v>0</v>
      </c>
      <c r="BJ797" t="s">
        <v>111</v>
      </c>
      <c r="BK797" t="s">
        <v>1806</v>
      </c>
      <c r="BL797" t="str">
        <f>"https://www.hvlgroup.com/Products/Specs/"&amp;"H315102-GL/WH"</f>
        <v>https://www.hvlgroup.com/Products/Specs/H315102-GL/WH</v>
      </c>
      <c r="BM797" t="s">
        <v>1868</v>
      </c>
      <c r="BN797" t="str">
        <f>"https://www.hvlgroup.com/Product/"&amp;"H315102-GL/WH"</f>
        <v>https://www.hvlgroup.com/Product/H315102-GL/WH</v>
      </c>
      <c r="BO797" t="s">
        <v>104</v>
      </c>
      <c r="BP797" t="s">
        <v>104</v>
      </c>
      <c r="BQ797" t="s">
        <v>328</v>
      </c>
      <c r="BR797" t="s">
        <v>116</v>
      </c>
      <c r="BS797" t="s">
        <v>156</v>
      </c>
      <c r="BT797">
        <v>14</v>
      </c>
      <c r="BV797" s="1">
        <v>43466</v>
      </c>
      <c r="BW797">
        <v>0</v>
      </c>
      <c r="BX797">
        <v>0</v>
      </c>
      <c r="BY797" t="s">
        <v>104</v>
      </c>
      <c r="BZ797">
        <v>0</v>
      </c>
      <c r="CA797">
        <v>0</v>
      </c>
      <c r="CB797">
        <v>0</v>
      </c>
      <c r="CC797">
        <v>0</v>
      </c>
      <c r="CD797">
        <v>1</v>
      </c>
      <c r="CE797">
        <v>84</v>
      </c>
      <c r="CF797" t="s">
        <v>90</v>
      </c>
      <c r="CI797" t="s">
        <v>111</v>
      </c>
      <c r="CJ797" t="s">
        <v>118</v>
      </c>
      <c r="CK797" t="s">
        <v>111</v>
      </c>
      <c r="CL797" t="s">
        <v>119</v>
      </c>
      <c r="CM797" t="s">
        <v>104</v>
      </c>
    </row>
    <row r="798" spans="1:91" x14ac:dyDescent="0.25">
      <c r="A798" t="s">
        <v>89</v>
      </c>
      <c r="B798" t="s">
        <v>90</v>
      </c>
      <c r="C798" t="s">
        <v>1870</v>
      </c>
      <c r="D798" t="s">
        <v>1871</v>
      </c>
      <c r="E798" s="4">
        <v>806134884116</v>
      </c>
      <c r="F798" t="s">
        <v>481</v>
      </c>
      <c r="G798" s="4">
        <v>109</v>
      </c>
      <c r="H798" s="4">
        <v>218</v>
      </c>
      <c r="I798" t="s">
        <v>1173</v>
      </c>
      <c r="J798" t="s">
        <v>1872</v>
      </c>
      <c r="K798" t="s">
        <v>96</v>
      </c>
      <c r="L798" t="s">
        <v>97</v>
      </c>
      <c r="M798" t="s">
        <v>98</v>
      </c>
      <c r="N798" t="s">
        <v>99</v>
      </c>
      <c r="P798" t="s">
        <v>1873</v>
      </c>
      <c r="Q798" t="s">
        <v>1207</v>
      </c>
      <c r="R798">
        <v>0</v>
      </c>
      <c r="S798">
        <v>8.25</v>
      </c>
      <c r="T798">
        <v>9.25</v>
      </c>
      <c r="U798">
        <v>0</v>
      </c>
      <c r="V798">
        <v>0</v>
      </c>
      <c r="W798">
        <v>0</v>
      </c>
      <c r="X798">
        <v>8.25</v>
      </c>
      <c r="Y798">
        <v>0</v>
      </c>
      <c r="Z798">
        <v>1</v>
      </c>
      <c r="AA798">
        <v>15</v>
      </c>
      <c r="AB798" t="s">
        <v>820</v>
      </c>
      <c r="AD798" t="s">
        <v>820</v>
      </c>
      <c r="AE798" t="s">
        <v>820</v>
      </c>
      <c r="AF798" t="s">
        <v>104</v>
      </c>
      <c r="AG798" t="s">
        <v>105</v>
      </c>
      <c r="AH798">
        <v>14.671099999999999</v>
      </c>
      <c r="AI798">
        <v>12.9695</v>
      </c>
      <c r="AJ798">
        <v>10.7639</v>
      </c>
      <c r="AK798">
        <v>0</v>
      </c>
      <c r="AL798">
        <v>0</v>
      </c>
      <c r="AM798">
        <v>0</v>
      </c>
      <c r="AN798">
        <v>0</v>
      </c>
      <c r="AO798">
        <v>0</v>
      </c>
      <c r="AP798" t="s">
        <v>106</v>
      </c>
      <c r="AQ798" t="s">
        <v>107</v>
      </c>
      <c r="AR798" t="s">
        <v>108</v>
      </c>
      <c r="AS798" t="s">
        <v>109</v>
      </c>
      <c r="AT798" t="s">
        <v>110</v>
      </c>
      <c r="AU798" t="s">
        <v>104</v>
      </c>
      <c r="AX798" t="s">
        <v>104</v>
      </c>
      <c r="AY798">
        <v>0</v>
      </c>
      <c r="AZ798">
        <v>0</v>
      </c>
      <c r="BA798">
        <v>0</v>
      </c>
      <c r="BC798">
        <v>0</v>
      </c>
      <c r="BD798">
        <v>0</v>
      </c>
      <c r="BJ798" t="s">
        <v>111</v>
      </c>
      <c r="BK798" t="s">
        <v>113</v>
      </c>
      <c r="BL798" t="str">
        <f>"https://www.hvlgroup.com/Products/Specs/"&amp;"H317501-AGB"</f>
        <v>https://www.hvlgroup.com/Products/Specs/H317501-AGB</v>
      </c>
      <c r="BM798" t="s">
        <v>1874</v>
      </c>
      <c r="BN798" t="str">
        <f>"https://www.hvlgroup.com/Product/"&amp;"H317501-AGB"</f>
        <v>https://www.hvlgroup.com/Product/H317501-AGB</v>
      </c>
      <c r="BO798" t="s">
        <v>104</v>
      </c>
      <c r="BP798" t="s">
        <v>104</v>
      </c>
      <c r="BQ798" t="s">
        <v>640</v>
      </c>
      <c r="BR798" t="s">
        <v>1084</v>
      </c>
      <c r="BS798" t="s">
        <v>1084</v>
      </c>
      <c r="BT798">
        <v>9</v>
      </c>
      <c r="BV798" s="1">
        <v>43466</v>
      </c>
      <c r="BW798">
        <v>0</v>
      </c>
      <c r="BX798">
        <v>0</v>
      </c>
      <c r="BY798" t="s">
        <v>104</v>
      </c>
      <c r="BZ798">
        <v>0</v>
      </c>
      <c r="CA798">
        <v>0</v>
      </c>
      <c r="CB798">
        <v>0</v>
      </c>
      <c r="CC798">
        <v>0</v>
      </c>
      <c r="CD798">
        <v>1</v>
      </c>
      <c r="CE798">
        <v>155</v>
      </c>
      <c r="CF798" t="s">
        <v>90</v>
      </c>
      <c r="CI798" t="s">
        <v>111</v>
      </c>
      <c r="CJ798" t="s">
        <v>118</v>
      </c>
      <c r="CK798" t="s">
        <v>111</v>
      </c>
      <c r="CL798" t="s">
        <v>119</v>
      </c>
      <c r="CM798" t="s">
        <v>104</v>
      </c>
    </row>
    <row r="799" spans="1:91" x14ac:dyDescent="0.25">
      <c r="A799" t="s">
        <v>89</v>
      </c>
      <c r="B799" t="s">
        <v>90</v>
      </c>
      <c r="C799" t="s">
        <v>1875</v>
      </c>
      <c r="D799" t="s">
        <v>1871</v>
      </c>
      <c r="E799" s="4">
        <v>806134884130</v>
      </c>
      <c r="F799" t="s">
        <v>481</v>
      </c>
      <c r="G799" s="4">
        <v>109</v>
      </c>
      <c r="H799" s="4">
        <v>218</v>
      </c>
      <c r="I799" t="s">
        <v>1173</v>
      </c>
      <c r="J799" t="s">
        <v>1872</v>
      </c>
      <c r="K799" t="s">
        <v>96</v>
      </c>
      <c r="L799" t="s">
        <v>97</v>
      </c>
      <c r="M799" t="s">
        <v>98</v>
      </c>
      <c r="N799" t="s">
        <v>121</v>
      </c>
      <c r="P799" t="s">
        <v>1873</v>
      </c>
      <c r="Q799" t="s">
        <v>1207</v>
      </c>
      <c r="R799">
        <v>0</v>
      </c>
      <c r="S799">
        <v>8.25</v>
      </c>
      <c r="T799">
        <v>9.25</v>
      </c>
      <c r="U799">
        <v>0</v>
      </c>
      <c r="V799">
        <v>0</v>
      </c>
      <c r="W799">
        <v>0</v>
      </c>
      <c r="X799">
        <v>8.25</v>
      </c>
      <c r="Y799">
        <v>0</v>
      </c>
      <c r="Z799">
        <v>1</v>
      </c>
      <c r="AA799">
        <v>15</v>
      </c>
      <c r="AB799" t="s">
        <v>820</v>
      </c>
      <c r="AD799" t="s">
        <v>820</v>
      </c>
      <c r="AE799" t="s">
        <v>820</v>
      </c>
      <c r="AF799" t="s">
        <v>104</v>
      </c>
      <c r="AG799" t="s">
        <v>105</v>
      </c>
      <c r="AH799">
        <v>14.671099999999999</v>
      </c>
      <c r="AI799">
        <v>12.9695</v>
      </c>
      <c r="AJ799">
        <v>10.7639</v>
      </c>
      <c r="AK799">
        <v>0</v>
      </c>
      <c r="AL799">
        <v>0</v>
      </c>
      <c r="AM799">
        <v>0</v>
      </c>
      <c r="AN799">
        <v>0</v>
      </c>
      <c r="AO799">
        <v>0</v>
      </c>
      <c r="AP799" t="s">
        <v>106</v>
      </c>
      <c r="AQ799" t="s">
        <v>107</v>
      </c>
      <c r="AR799" t="s">
        <v>108</v>
      </c>
      <c r="AS799" t="s">
        <v>109</v>
      </c>
      <c r="AT799" t="s">
        <v>110</v>
      </c>
      <c r="AU799" t="s">
        <v>104</v>
      </c>
      <c r="AX799" t="s">
        <v>104</v>
      </c>
      <c r="AY799">
        <v>0</v>
      </c>
      <c r="AZ799">
        <v>0</v>
      </c>
      <c r="BA799">
        <v>0</v>
      </c>
      <c r="BC799">
        <v>0</v>
      </c>
      <c r="BD799">
        <v>0</v>
      </c>
      <c r="BJ799" t="s">
        <v>111</v>
      </c>
      <c r="BK799" t="s">
        <v>122</v>
      </c>
      <c r="BL799" t="str">
        <f>"https://www.hvlgroup.com/Products/Specs/"&amp;"H317501-OB"</f>
        <v>https://www.hvlgroup.com/Products/Specs/H317501-OB</v>
      </c>
      <c r="BM799" t="s">
        <v>1874</v>
      </c>
      <c r="BN799" t="str">
        <f>"https://www.hvlgroup.com/Product/"&amp;"H317501-OB"</f>
        <v>https://www.hvlgroup.com/Product/H317501-OB</v>
      </c>
      <c r="BO799" t="s">
        <v>104</v>
      </c>
      <c r="BP799" t="s">
        <v>104</v>
      </c>
      <c r="BQ799" t="s">
        <v>640</v>
      </c>
      <c r="BR799" t="s">
        <v>1084</v>
      </c>
      <c r="BS799" t="s">
        <v>1084</v>
      </c>
      <c r="BT799">
        <v>9</v>
      </c>
      <c r="BV799" s="1">
        <v>43466</v>
      </c>
      <c r="BW799">
        <v>0</v>
      </c>
      <c r="BX799">
        <v>0</v>
      </c>
      <c r="BY799" t="s">
        <v>104</v>
      </c>
      <c r="BZ799">
        <v>0</v>
      </c>
      <c r="CA799">
        <v>0</v>
      </c>
      <c r="CB799">
        <v>0</v>
      </c>
      <c r="CC799">
        <v>0</v>
      </c>
      <c r="CD799">
        <v>1</v>
      </c>
      <c r="CE799">
        <v>155</v>
      </c>
      <c r="CF799" t="s">
        <v>90</v>
      </c>
      <c r="CI799" t="s">
        <v>111</v>
      </c>
      <c r="CJ799" t="s">
        <v>118</v>
      </c>
      <c r="CK799" t="s">
        <v>111</v>
      </c>
      <c r="CL799" t="s">
        <v>119</v>
      </c>
      <c r="CM799" t="s">
        <v>104</v>
      </c>
    </row>
    <row r="800" spans="1:91" x14ac:dyDescent="0.25">
      <c r="A800" t="s">
        <v>89</v>
      </c>
      <c r="B800" t="s">
        <v>90</v>
      </c>
      <c r="C800" t="s">
        <v>1876</v>
      </c>
      <c r="D800" t="s">
        <v>1871</v>
      </c>
      <c r="E800" s="4">
        <v>806134883935</v>
      </c>
      <c r="F800" t="s">
        <v>481</v>
      </c>
      <c r="G800" s="4">
        <v>109</v>
      </c>
      <c r="H800" s="4">
        <v>218</v>
      </c>
      <c r="I800" t="s">
        <v>1173</v>
      </c>
      <c r="J800" t="s">
        <v>1872</v>
      </c>
      <c r="K800" t="s">
        <v>96</v>
      </c>
      <c r="L800" t="s">
        <v>97</v>
      </c>
      <c r="M800" t="s">
        <v>98</v>
      </c>
      <c r="N800" t="s">
        <v>124</v>
      </c>
      <c r="P800" t="s">
        <v>1873</v>
      </c>
      <c r="Q800" t="s">
        <v>1207</v>
      </c>
      <c r="R800">
        <v>0</v>
      </c>
      <c r="S800">
        <v>8.25</v>
      </c>
      <c r="T800">
        <v>9.25</v>
      </c>
      <c r="U800">
        <v>0</v>
      </c>
      <c r="V800">
        <v>0</v>
      </c>
      <c r="W800">
        <v>0</v>
      </c>
      <c r="X800">
        <v>8.25</v>
      </c>
      <c r="Y800">
        <v>0</v>
      </c>
      <c r="Z800">
        <v>1</v>
      </c>
      <c r="AA800">
        <v>15</v>
      </c>
      <c r="AB800" t="s">
        <v>820</v>
      </c>
      <c r="AD800" t="s">
        <v>820</v>
      </c>
      <c r="AE800" t="s">
        <v>820</v>
      </c>
      <c r="AF800" t="s">
        <v>104</v>
      </c>
      <c r="AG800" t="s">
        <v>105</v>
      </c>
      <c r="AH800">
        <v>14.671099999999999</v>
      </c>
      <c r="AI800">
        <v>12.9695</v>
      </c>
      <c r="AJ800">
        <v>10.7639</v>
      </c>
      <c r="AK800">
        <v>0</v>
      </c>
      <c r="AL800">
        <v>0</v>
      </c>
      <c r="AM800">
        <v>0</v>
      </c>
      <c r="AN800">
        <v>0</v>
      </c>
      <c r="AO800">
        <v>0</v>
      </c>
      <c r="AP800" t="s">
        <v>106</v>
      </c>
      <c r="AQ800" t="s">
        <v>107</v>
      </c>
      <c r="AR800" t="s">
        <v>108</v>
      </c>
      <c r="AS800" t="s">
        <v>109</v>
      </c>
      <c r="AT800" t="s">
        <v>110</v>
      </c>
      <c r="AU800" t="s">
        <v>104</v>
      </c>
      <c r="AX800" t="s">
        <v>104</v>
      </c>
      <c r="AY800">
        <v>0</v>
      </c>
      <c r="AZ800">
        <v>0</v>
      </c>
      <c r="BA800">
        <v>0</v>
      </c>
      <c r="BC800">
        <v>0</v>
      </c>
      <c r="BD800">
        <v>0</v>
      </c>
      <c r="BJ800" t="s">
        <v>111</v>
      </c>
      <c r="BK800" t="s">
        <v>125</v>
      </c>
      <c r="BL800" t="str">
        <f>"https://www.hvlgroup.com/Products/Specs/"&amp;"H317501-PN"</f>
        <v>https://www.hvlgroup.com/Products/Specs/H317501-PN</v>
      </c>
      <c r="BM800" t="s">
        <v>1874</v>
      </c>
      <c r="BN800" t="str">
        <f>"https://www.hvlgroup.com/Product/"&amp;"H317501-PN"</f>
        <v>https://www.hvlgroup.com/Product/H317501-PN</v>
      </c>
      <c r="BO800" t="s">
        <v>104</v>
      </c>
      <c r="BP800" t="s">
        <v>104</v>
      </c>
      <c r="BQ800" t="s">
        <v>640</v>
      </c>
      <c r="BR800" t="s">
        <v>116</v>
      </c>
      <c r="BS800" t="s">
        <v>116</v>
      </c>
      <c r="BT800">
        <v>0</v>
      </c>
      <c r="BV800" s="1">
        <v>43466</v>
      </c>
      <c r="BW800">
        <v>0</v>
      </c>
      <c r="BX800">
        <v>0</v>
      </c>
      <c r="BY800" t="s">
        <v>104</v>
      </c>
      <c r="BZ800">
        <v>0</v>
      </c>
      <c r="CA800">
        <v>0</v>
      </c>
      <c r="CB800">
        <v>0</v>
      </c>
      <c r="CC800">
        <v>0</v>
      </c>
      <c r="CD800">
        <v>1</v>
      </c>
      <c r="CE800">
        <v>155</v>
      </c>
      <c r="CF800" t="s">
        <v>90</v>
      </c>
      <c r="CI800" t="s">
        <v>111</v>
      </c>
      <c r="CJ800" t="s">
        <v>118</v>
      </c>
      <c r="CK800" t="s">
        <v>111</v>
      </c>
      <c r="CL800" t="s">
        <v>119</v>
      </c>
      <c r="CM800" t="s">
        <v>104</v>
      </c>
    </row>
    <row r="801" spans="1:91" x14ac:dyDescent="0.25">
      <c r="A801" t="s">
        <v>89</v>
      </c>
      <c r="B801" t="s">
        <v>90</v>
      </c>
      <c r="C801" t="s">
        <v>1877</v>
      </c>
      <c r="D801" t="s">
        <v>1878</v>
      </c>
      <c r="E801" s="4">
        <v>806134884109</v>
      </c>
      <c r="F801" t="s">
        <v>93</v>
      </c>
      <c r="G801" s="4">
        <v>54</v>
      </c>
      <c r="H801" s="4">
        <v>108</v>
      </c>
      <c r="I801" t="s">
        <v>548</v>
      </c>
      <c r="J801" t="s">
        <v>1879</v>
      </c>
      <c r="K801" t="s">
        <v>96</v>
      </c>
      <c r="L801" t="s">
        <v>97</v>
      </c>
      <c r="M801" t="s">
        <v>98</v>
      </c>
      <c r="N801" t="s">
        <v>695</v>
      </c>
      <c r="P801" t="s">
        <v>1873</v>
      </c>
      <c r="Q801" t="s">
        <v>1207</v>
      </c>
      <c r="R801">
        <v>0</v>
      </c>
      <c r="S801">
        <v>5</v>
      </c>
      <c r="T801">
        <v>13.5</v>
      </c>
      <c r="U801">
        <v>0</v>
      </c>
      <c r="V801">
        <v>0</v>
      </c>
      <c r="W801">
        <v>0</v>
      </c>
      <c r="X801">
        <v>7</v>
      </c>
      <c r="Y801">
        <v>0</v>
      </c>
      <c r="Z801">
        <v>1</v>
      </c>
      <c r="AA801">
        <v>60</v>
      </c>
      <c r="AB801" t="s">
        <v>1208</v>
      </c>
      <c r="AD801" t="s">
        <v>1208</v>
      </c>
      <c r="AE801" t="s">
        <v>1208</v>
      </c>
      <c r="AF801" t="s">
        <v>104</v>
      </c>
      <c r="AG801" t="s">
        <v>105</v>
      </c>
      <c r="AH801">
        <v>16</v>
      </c>
      <c r="AI801">
        <v>9</v>
      </c>
      <c r="AJ801">
        <v>8</v>
      </c>
      <c r="AK801">
        <v>3</v>
      </c>
      <c r="AL801">
        <v>0</v>
      </c>
      <c r="AM801">
        <v>0</v>
      </c>
      <c r="AN801">
        <v>0</v>
      </c>
      <c r="AO801">
        <v>0</v>
      </c>
      <c r="AP801" t="s">
        <v>106</v>
      </c>
      <c r="AQ801" t="s">
        <v>107</v>
      </c>
      <c r="AR801" t="s">
        <v>108</v>
      </c>
      <c r="AS801" t="s">
        <v>109</v>
      </c>
      <c r="AT801" t="s">
        <v>110</v>
      </c>
      <c r="AU801" t="s">
        <v>104</v>
      </c>
      <c r="AX801" t="s">
        <v>104</v>
      </c>
      <c r="AY801">
        <v>0</v>
      </c>
      <c r="AZ801">
        <v>0</v>
      </c>
      <c r="BA801">
        <v>0</v>
      </c>
      <c r="BC801">
        <v>0</v>
      </c>
      <c r="BD801">
        <v>0</v>
      </c>
      <c r="BJ801" t="s">
        <v>111</v>
      </c>
      <c r="BK801" t="s">
        <v>696</v>
      </c>
      <c r="BL801" t="str">
        <f>"https://www.hvlgroup.com/Products/Specs/"&amp;"H318101-AGB/WH"</f>
        <v>https://www.hvlgroup.com/Products/Specs/H318101-AGB/WH</v>
      </c>
      <c r="BM801" t="s">
        <v>1880</v>
      </c>
      <c r="BN801" t="str">
        <f>"https://www.hvlgroup.com/Product/"&amp;"H318101-AGB/WH"</f>
        <v>https://www.hvlgroup.com/Product/H318101-AGB/WH</v>
      </c>
      <c r="BO801" t="s">
        <v>104</v>
      </c>
      <c r="BP801" t="s">
        <v>104</v>
      </c>
      <c r="BQ801" t="s">
        <v>422</v>
      </c>
      <c r="BR801" t="s">
        <v>116</v>
      </c>
      <c r="BS801" t="s">
        <v>129</v>
      </c>
      <c r="BT801">
        <v>8</v>
      </c>
      <c r="BV801" s="1">
        <v>43466</v>
      </c>
      <c r="BW801">
        <v>0</v>
      </c>
      <c r="BX801">
        <v>0</v>
      </c>
      <c r="BY801" t="s">
        <v>104</v>
      </c>
      <c r="BZ801">
        <v>0</v>
      </c>
      <c r="CA801">
        <v>0</v>
      </c>
      <c r="CB801">
        <v>0</v>
      </c>
      <c r="CC801">
        <v>0</v>
      </c>
      <c r="CD801">
        <v>1</v>
      </c>
      <c r="CE801">
        <v>85</v>
      </c>
      <c r="CF801" t="s">
        <v>90</v>
      </c>
      <c r="CI801" t="s">
        <v>111</v>
      </c>
      <c r="CJ801" t="s">
        <v>118</v>
      </c>
      <c r="CK801" t="s">
        <v>111</v>
      </c>
      <c r="CL801" t="s">
        <v>119</v>
      </c>
      <c r="CM801" t="s">
        <v>104</v>
      </c>
    </row>
    <row r="802" spans="1:91" x14ac:dyDescent="0.25">
      <c r="A802" t="s">
        <v>89</v>
      </c>
      <c r="B802" t="s">
        <v>90</v>
      </c>
      <c r="C802" t="s">
        <v>1881</v>
      </c>
      <c r="D802" t="s">
        <v>1878</v>
      </c>
      <c r="E802" s="4">
        <v>806134883881</v>
      </c>
      <c r="F802" t="s">
        <v>93</v>
      </c>
      <c r="G802" s="4">
        <v>54</v>
      </c>
      <c r="H802" s="4">
        <v>108</v>
      </c>
      <c r="I802" t="s">
        <v>548</v>
      </c>
      <c r="J802" t="s">
        <v>1879</v>
      </c>
      <c r="K802" t="s">
        <v>96</v>
      </c>
      <c r="L802" t="s">
        <v>97</v>
      </c>
      <c r="M802" t="s">
        <v>98</v>
      </c>
      <c r="N802" t="s">
        <v>465</v>
      </c>
      <c r="P802" t="s">
        <v>1873</v>
      </c>
      <c r="Q802" t="s">
        <v>1207</v>
      </c>
      <c r="R802">
        <v>0</v>
      </c>
      <c r="S802">
        <v>5</v>
      </c>
      <c r="T802">
        <v>13.5</v>
      </c>
      <c r="U802">
        <v>0</v>
      </c>
      <c r="V802">
        <v>0</v>
      </c>
      <c r="W802">
        <v>0</v>
      </c>
      <c r="X802">
        <v>7</v>
      </c>
      <c r="Y802">
        <v>0</v>
      </c>
      <c r="Z802">
        <v>1</v>
      </c>
      <c r="AA802">
        <v>60</v>
      </c>
      <c r="AB802" t="s">
        <v>1208</v>
      </c>
      <c r="AD802" t="s">
        <v>1208</v>
      </c>
      <c r="AE802" t="s">
        <v>1208</v>
      </c>
      <c r="AF802" t="s">
        <v>104</v>
      </c>
      <c r="AG802" t="s">
        <v>105</v>
      </c>
      <c r="AH802">
        <v>16</v>
      </c>
      <c r="AI802">
        <v>9</v>
      </c>
      <c r="AJ802">
        <v>8</v>
      </c>
      <c r="AK802">
        <v>3</v>
      </c>
      <c r="AL802">
        <v>0</v>
      </c>
      <c r="AM802">
        <v>0</v>
      </c>
      <c r="AN802">
        <v>0</v>
      </c>
      <c r="AO802">
        <v>0</v>
      </c>
      <c r="AP802" t="s">
        <v>106</v>
      </c>
      <c r="AQ802" t="s">
        <v>107</v>
      </c>
      <c r="AR802" t="s">
        <v>108</v>
      </c>
      <c r="AS802" t="s">
        <v>109</v>
      </c>
      <c r="AT802" t="s">
        <v>110</v>
      </c>
      <c r="AU802" t="s">
        <v>104</v>
      </c>
      <c r="AX802" t="s">
        <v>104</v>
      </c>
      <c r="AY802">
        <v>0</v>
      </c>
      <c r="AZ802">
        <v>0</v>
      </c>
      <c r="BA802">
        <v>0</v>
      </c>
      <c r="BC802">
        <v>0</v>
      </c>
      <c r="BD802">
        <v>0</v>
      </c>
      <c r="BJ802" t="s">
        <v>111</v>
      </c>
      <c r="BK802" t="s">
        <v>466</v>
      </c>
      <c r="BL802" t="str">
        <f>"https://www.hvlgroup.com/Products/Specs/"&amp;"H318101-PN/BK"</f>
        <v>https://www.hvlgroup.com/Products/Specs/H318101-PN/BK</v>
      </c>
      <c r="BM802" t="s">
        <v>1880</v>
      </c>
      <c r="BN802" t="str">
        <f>"https://www.hvlgroup.com/Product/"&amp;"H318101-PN/BK"</f>
        <v>https://www.hvlgroup.com/Product/H318101-PN/BK</v>
      </c>
      <c r="BO802" t="s">
        <v>104</v>
      </c>
      <c r="BP802" t="s">
        <v>104</v>
      </c>
      <c r="BQ802" t="s">
        <v>422</v>
      </c>
      <c r="BR802" t="s">
        <v>116</v>
      </c>
      <c r="BS802" t="s">
        <v>129</v>
      </c>
      <c r="BT802">
        <v>8</v>
      </c>
      <c r="BV802" s="1">
        <v>43466</v>
      </c>
      <c r="BW802">
        <v>0</v>
      </c>
      <c r="BX802">
        <v>0</v>
      </c>
      <c r="BY802" t="s">
        <v>104</v>
      </c>
      <c r="BZ802">
        <v>0</v>
      </c>
      <c r="CA802">
        <v>0</v>
      </c>
      <c r="CB802">
        <v>0</v>
      </c>
      <c r="CC802">
        <v>0</v>
      </c>
      <c r="CD802">
        <v>1</v>
      </c>
      <c r="CE802">
        <v>85</v>
      </c>
      <c r="CF802" t="s">
        <v>90</v>
      </c>
      <c r="CI802" t="s">
        <v>111</v>
      </c>
      <c r="CJ802" t="s">
        <v>118</v>
      </c>
      <c r="CK802" t="s">
        <v>111</v>
      </c>
      <c r="CL802" t="s">
        <v>119</v>
      </c>
      <c r="CM802" t="s">
        <v>104</v>
      </c>
    </row>
    <row r="803" spans="1:91" x14ac:dyDescent="0.25">
      <c r="A803" t="s">
        <v>89</v>
      </c>
      <c r="B803" t="s">
        <v>90</v>
      </c>
      <c r="C803" t="s">
        <v>1882</v>
      </c>
      <c r="D803" t="s">
        <v>1883</v>
      </c>
      <c r="E803" s="4">
        <v>806134884093</v>
      </c>
      <c r="F803" t="s">
        <v>128</v>
      </c>
      <c r="G803" s="4">
        <v>87</v>
      </c>
      <c r="H803" s="4">
        <v>174</v>
      </c>
      <c r="I803" t="s">
        <v>548</v>
      </c>
      <c r="J803" t="s">
        <v>1879</v>
      </c>
      <c r="K803" t="s">
        <v>96</v>
      </c>
      <c r="L803" t="s">
        <v>97</v>
      </c>
      <c r="M803" t="s">
        <v>98</v>
      </c>
      <c r="N803" t="s">
        <v>695</v>
      </c>
      <c r="P803" t="s">
        <v>1873</v>
      </c>
      <c r="Q803" t="s">
        <v>1207</v>
      </c>
      <c r="R803">
        <v>0</v>
      </c>
      <c r="S803">
        <v>15.75</v>
      </c>
      <c r="T803">
        <v>13.5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2</v>
      </c>
      <c r="AA803">
        <v>60</v>
      </c>
      <c r="AB803" t="s">
        <v>1208</v>
      </c>
      <c r="AD803" t="s">
        <v>1208</v>
      </c>
      <c r="AE803" t="s">
        <v>1208</v>
      </c>
      <c r="AF803" t="s">
        <v>104</v>
      </c>
      <c r="AG803" t="s">
        <v>105</v>
      </c>
      <c r="AH803">
        <v>15</v>
      </c>
      <c r="AI803">
        <v>13</v>
      </c>
      <c r="AJ803">
        <v>11</v>
      </c>
      <c r="AK803">
        <v>3</v>
      </c>
      <c r="AL803">
        <v>0</v>
      </c>
      <c r="AM803">
        <v>0</v>
      </c>
      <c r="AN803">
        <v>0</v>
      </c>
      <c r="AO803">
        <v>0</v>
      </c>
      <c r="AP803" t="s">
        <v>106</v>
      </c>
      <c r="AQ803" t="s">
        <v>107</v>
      </c>
      <c r="AR803" t="s">
        <v>108</v>
      </c>
      <c r="AS803" t="s">
        <v>109</v>
      </c>
      <c r="AT803" t="s">
        <v>110</v>
      </c>
      <c r="AU803" t="s">
        <v>104</v>
      </c>
      <c r="AX803" t="s">
        <v>104</v>
      </c>
      <c r="AY803">
        <v>0</v>
      </c>
      <c r="AZ803">
        <v>0</v>
      </c>
      <c r="BA803">
        <v>0</v>
      </c>
      <c r="BC803">
        <v>0</v>
      </c>
      <c r="BD803">
        <v>0</v>
      </c>
      <c r="BJ803" t="s">
        <v>111</v>
      </c>
      <c r="BK803" t="s">
        <v>696</v>
      </c>
      <c r="BL803" t="str">
        <f>"https://www.hvlgroup.com/Products/Specs/"&amp;"H318102-AGB/WH"</f>
        <v>https://www.hvlgroup.com/Products/Specs/H318102-AGB/WH</v>
      </c>
      <c r="BM803" t="s">
        <v>1880</v>
      </c>
      <c r="BN803" t="str">
        <f>"https://www.hvlgroup.com/Product/"&amp;"H318102-AGB/WH"</f>
        <v>https://www.hvlgroup.com/Product/H318102-AGB/WH</v>
      </c>
      <c r="BO803" t="s">
        <v>104</v>
      </c>
      <c r="BP803" t="s">
        <v>104</v>
      </c>
      <c r="BQ803" t="s">
        <v>422</v>
      </c>
      <c r="BR803" t="s">
        <v>116</v>
      </c>
      <c r="BS803" t="s">
        <v>129</v>
      </c>
      <c r="BT803">
        <v>8</v>
      </c>
      <c r="BV803" s="1">
        <v>43466</v>
      </c>
      <c r="BW803">
        <v>0</v>
      </c>
      <c r="BX803">
        <v>0</v>
      </c>
      <c r="BY803" t="s">
        <v>104</v>
      </c>
      <c r="BZ803">
        <v>0</v>
      </c>
      <c r="CA803">
        <v>0</v>
      </c>
      <c r="CB803">
        <v>0</v>
      </c>
      <c r="CC803">
        <v>0</v>
      </c>
      <c r="CD803">
        <v>1</v>
      </c>
      <c r="CE803">
        <v>85</v>
      </c>
      <c r="CF803" t="s">
        <v>90</v>
      </c>
      <c r="CI803" t="s">
        <v>111</v>
      </c>
      <c r="CJ803" t="s">
        <v>118</v>
      </c>
      <c r="CK803" t="s">
        <v>111</v>
      </c>
      <c r="CL803" t="s">
        <v>119</v>
      </c>
      <c r="CM803" t="s">
        <v>104</v>
      </c>
    </row>
    <row r="804" spans="1:91" x14ac:dyDescent="0.25">
      <c r="A804" t="s">
        <v>89</v>
      </c>
      <c r="B804" t="s">
        <v>90</v>
      </c>
      <c r="C804" t="s">
        <v>1884</v>
      </c>
      <c r="D804" t="s">
        <v>1883</v>
      </c>
      <c r="E804" s="4">
        <v>806134883782</v>
      </c>
      <c r="F804" t="s">
        <v>128</v>
      </c>
      <c r="G804" s="4">
        <v>87</v>
      </c>
      <c r="H804" s="4">
        <v>174</v>
      </c>
      <c r="I804" t="s">
        <v>548</v>
      </c>
      <c r="J804" t="s">
        <v>1879</v>
      </c>
      <c r="K804" t="s">
        <v>96</v>
      </c>
      <c r="L804" t="s">
        <v>97</v>
      </c>
      <c r="M804" t="s">
        <v>98</v>
      </c>
      <c r="N804" t="s">
        <v>465</v>
      </c>
      <c r="P804" t="s">
        <v>1873</v>
      </c>
      <c r="Q804" t="s">
        <v>1207</v>
      </c>
      <c r="R804">
        <v>0</v>
      </c>
      <c r="S804">
        <v>15.75</v>
      </c>
      <c r="T804">
        <v>13.5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2</v>
      </c>
      <c r="AA804">
        <v>60</v>
      </c>
      <c r="AB804" t="s">
        <v>1208</v>
      </c>
      <c r="AD804" t="s">
        <v>1208</v>
      </c>
      <c r="AE804" t="s">
        <v>1208</v>
      </c>
      <c r="AF804" t="s">
        <v>104</v>
      </c>
      <c r="AG804" t="s">
        <v>105</v>
      </c>
      <c r="AH804">
        <v>15</v>
      </c>
      <c r="AI804">
        <v>13</v>
      </c>
      <c r="AJ804">
        <v>11</v>
      </c>
      <c r="AK804">
        <v>3</v>
      </c>
      <c r="AL804">
        <v>0</v>
      </c>
      <c r="AM804">
        <v>0</v>
      </c>
      <c r="AN804">
        <v>0</v>
      </c>
      <c r="AO804">
        <v>0</v>
      </c>
      <c r="AP804" t="s">
        <v>106</v>
      </c>
      <c r="AQ804" t="s">
        <v>107</v>
      </c>
      <c r="AR804" t="s">
        <v>108</v>
      </c>
      <c r="AS804" t="s">
        <v>109</v>
      </c>
      <c r="AT804" t="s">
        <v>110</v>
      </c>
      <c r="AU804" t="s">
        <v>104</v>
      </c>
      <c r="AX804" t="s">
        <v>104</v>
      </c>
      <c r="AY804">
        <v>0</v>
      </c>
      <c r="AZ804">
        <v>0</v>
      </c>
      <c r="BA804">
        <v>0</v>
      </c>
      <c r="BC804">
        <v>0</v>
      </c>
      <c r="BD804">
        <v>0</v>
      </c>
      <c r="BJ804" t="s">
        <v>111</v>
      </c>
      <c r="BK804" t="s">
        <v>466</v>
      </c>
      <c r="BL804" t="str">
        <f>"https://www.hvlgroup.com/Products/Specs/"&amp;"H318102-PN/BK"</f>
        <v>https://www.hvlgroup.com/Products/Specs/H318102-PN/BK</v>
      </c>
      <c r="BM804" t="s">
        <v>1880</v>
      </c>
      <c r="BN804" t="str">
        <f>"https://www.hvlgroup.com/Product/"&amp;"H318102-PN/BK"</f>
        <v>https://www.hvlgroup.com/Product/H318102-PN/BK</v>
      </c>
      <c r="BO804" t="s">
        <v>104</v>
      </c>
      <c r="BP804" t="s">
        <v>104</v>
      </c>
      <c r="BQ804" t="s">
        <v>422</v>
      </c>
      <c r="BR804" t="s">
        <v>116</v>
      </c>
      <c r="BS804" t="s">
        <v>129</v>
      </c>
      <c r="BT804">
        <v>8</v>
      </c>
      <c r="BV804" s="1">
        <v>43466</v>
      </c>
      <c r="BW804">
        <v>0</v>
      </c>
      <c r="BX804">
        <v>0</v>
      </c>
      <c r="BY804" t="s">
        <v>104</v>
      </c>
      <c r="BZ804">
        <v>0</v>
      </c>
      <c r="CA804">
        <v>0</v>
      </c>
      <c r="CB804">
        <v>0</v>
      </c>
      <c r="CC804">
        <v>0</v>
      </c>
      <c r="CD804">
        <v>1</v>
      </c>
      <c r="CE804">
        <v>85</v>
      </c>
      <c r="CF804" t="s">
        <v>90</v>
      </c>
      <c r="CI804" t="s">
        <v>111</v>
      </c>
      <c r="CJ804" t="s">
        <v>118</v>
      </c>
      <c r="CK804" t="s">
        <v>111</v>
      </c>
      <c r="CL804" t="s">
        <v>119</v>
      </c>
      <c r="CM804" t="s">
        <v>104</v>
      </c>
    </row>
    <row r="805" spans="1:91" x14ac:dyDescent="0.25">
      <c r="A805" t="s">
        <v>89</v>
      </c>
      <c r="B805" t="s">
        <v>90</v>
      </c>
      <c r="C805" t="s">
        <v>1885</v>
      </c>
      <c r="D805" t="s">
        <v>1886</v>
      </c>
      <c r="E805" s="4">
        <v>806134883942</v>
      </c>
      <c r="F805" t="s">
        <v>793</v>
      </c>
      <c r="G805" s="4">
        <v>76</v>
      </c>
      <c r="H805" s="4">
        <v>152</v>
      </c>
      <c r="I805" t="s">
        <v>1173</v>
      </c>
      <c r="J805" t="s">
        <v>1887</v>
      </c>
      <c r="K805" t="s">
        <v>96</v>
      </c>
      <c r="L805" t="s">
        <v>97</v>
      </c>
      <c r="M805" t="s">
        <v>98</v>
      </c>
      <c r="N805" t="s">
        <v>99</v>
      </c>
      <c r="P805" t="s">
        <v>551</v>
      </c>
      <c r="Q805" t="s">
        <v>102</v>
      </c>
      <c r="R805">
        <v>0</v>
      </c>
      <c r="S805">
        <v>13</v>
      </c>
      <c r="T805">
        <v>6.75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2</v>
      </c>
      <c r="AA805">
        <v>60</v>
      </c>
      <c r="AB805" t="s">
        <v>103</v>
      </c>
      <c r="AD805" t="s">
        <v>103</v>
      </c>
      <c r="AE805" t="s">
        <v>103</v>
      </c>
      <c r="AF805" t="s">
        <v>104</v>
      </c>
      <c r="AG805" t="s">
        <v>105</v>
      </c>
      <c r="AH805">
        <v>17</v>
      </c>
      <c r="AI805">
        <v>17</v>
      </c>
      <c r="AJ805">
        <v>11</v>
      </c>
      <c r="AK805">
        <v>7</v>
      </c>
      <c r="AL805">
        <v>0</v>
      </c>
      <c r="AM805">
        <v>0</v>
      </c>
      <c r="AN805">
        <v>0</v>
      </c>
      <c r="AO805">
        <v>0</v>
      </c>
      <c r="AP805" t="s">
        <v>106</v>
      </c>
      <c r="AQ805" t="s">
        <v>107</v>
      </c>
      <c r="AR805" t="s">
        <v>108</v>
      </c>
      <c r="AS805" t="s">
        <v>109</v>
      </c>
      <c r="AT805" t="s">
        <v>110</v>
      </c>
      <c r="AU805" t="s">
        <v>104</v>
      </c>
      <c r="AX805" t="s">
        <v>104</v>
      </c>
      <c r="AY805">
        <v>0</v>
      </c>
      <c r="AZ805">
        <v>0</v>
      </c>
      <c r="BA805">
        <v>7</v>
      </c>
      <c r="BC805">
        <v>0</v>
      </c>
      <c r="BD805">
        <v>0</v>
      </c>
      <c r="BJ805" t="s">
        <v>111</v>
      </c>
      <c r="BK805" t="s">
        <v>113</v>
      </c>
      <c r="BL805" t="str">
        <f>"https://www.hvlgroup.com/Products/Specs/"&amp;"H319502-AGB"</f>
        <v>https://www.hvlgroup.com/Products/Specs/H319502-AGB</v>
      </c>
      <c r="BM805" t="s">
        <v>1888</v>
      </c>
      <c r="BN805" t="str">
        <f>"https://www.hvlgroup.com/Product/"&amp;"H319502-AGB"</f>
        <v>https://www.hvlgroup.com/Product/H319502-AGB</v>
      </c>
      <c r="BO805" t="s">
        <v>104</v>
      </c>
      <c r="BP805" t="s">
        <v>104</v>
      </c>
      <c r="BQ805" t="s">
        <v>803</v>
      </c>
      <c r="BR805" t="s">
        <v>116</v>
      </c>
      <c r="BS805" t="s">
        <v>1889</v>
      </c>
      <c r="BT805">
        <v>5.5</v>
      </c>
      <c r="BV805" s="1">
        <v>43466</v>
      </c>
      <c r="BW805">
        <v>0</v>
      </c>
      <c r="BX805">
        <v>0</v>
      </c>
      <c r="BY805" t="s">
        <v>104</v>
      </c>
      <c r="BZ805">
        <v>0</v>
      </c>
      <c r="CA805">
        <v>0</v>
      </c>
      <c r="CB805">
        <v>0</v>
      </c>
      <c r="CC805">
        <v>0</v>
      </c>
      <c r="CD805">
        <v>1</v>
      </c>
      <c r="CE805">
        <v>156</v>
      </c>
      <c r="CF805" t="s">
        <v>90</v>
      </c>
      <c r="CI805" t="s">
        <v>111</v>
      </c>
      <c r="CJ805" t="s">
        <v>118</v>
      </c>
      <c r="CK805" t="s">
        <v>111</v>
      </c>
      <c r="CL805" t="s">
        <v>119</v>
      </c>
      <c r="CM805" t="s">
        <v>104</v>
      </c>
    </row>
    <row r="806" spans="1:91" x14ac:dyDescent="0.25">
      <c r="A806" t="s">
        <v>89</v>
      </c>
      <c r="B806" t="s">
        <v>90</v>
      </c>
      <c r="C806" t="s">
        <v>1890</v>
      </c>
      <c r="D806" t="s">
        <v>1886</v>
      </c>
      <c r="E806" s="4">
        <v>806134883843</v>
      </c>
      <c r="F806" t="s">
        <v>793</v>
      </c>
      <c r="G806" s="4">
        <v>76</v>
      </c>
      <c r="H806" s="4">
        <v>152</v>
      </c>
      <c r="I806" t="s">
        <v>1173</v>
      </c>
      <c r="J806" t="s">
        <v>1887</v>
      </c>
      <c r="K806" t="s">
        <v>96</v>
      </c>
      <c r="L806" t="s">
        <v>97</v>
      </c>
      <c r="M806" t="s">
        <v>98</v>
      </c>
      <c r="N806" t="s">
        <v>124</v>
      </c>
      <c r="P806" t="s">
        <v>551</v>
      </c>
      <c r="Q806" t="s">
        <v>102</v>
      </c>
      <c r="R806">
        <v>0</v>
      </c>
      <c r="S806">
        <v>13</v>
      </c>
      <c r="T806">
        <v>6.75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2</v>
      </c>
      <c r="AA806">
        <v>60</v>
      </c>
      <c r="AB806" t="s">
        <v>103</v>
      </c>
      <c r="AD806" t="s">
        <v>103</v>
      </c>
      <c r="AE806" t="s">
        <v>103</v>
      </c>
      <c r="AF806" t="s">
        <v>104</v>
      </c>
      <c r="AG806" t="s">
        <v>105</v>
      </c>
      <c r="AH806">
        <v>17</v>
      </c>
      <c r="AI806">
        <v>17</v>
      </c>
      <c r="AJ806">
        <v>11</v>
      </c>
      <c r="AK806">
        <v>7</v>
      </c>
      <c r="AL806">
        <v>0</v>
      </c>
      <c r="AM806">
        <v>0</v>
      </c>
      <c r="AN806">
        <v>0</v>
      </c>
      <c r="AO806">
        <v>0</v>
      </c>
      <c r="AP806" t="s">
        <v>106</v>
      </c>
      <c r="AQ806" t="s">
        <v>107</v>
      </c>
      <c r="AR806" t="s">
        <v>108</v>
      </c>
      <c r="AS806" t="s">
        <v>109</v>
      </c>
      <c r="AT806" t="s">
        <v>110</v>
      </c>
      <c r="AU806" t="s">
        <v>104</v>
      </c>
      <c r="AX806" t="s">
        <v>104</v>
      </c>
      <c r="AY806">
        <v>0</v>
      </c>
      <c r="AZ806">
        <v>0</v>
      </c>
      <c r="BA806">
        <v>7</v>
      </c>
      <c r="BC806">
        <v>0</v>
      </c>
      <c r="BD806">
        <v>0</v>
      </c>
      <c r="BJ806" t="s">
        <v>111</v>
      </c>
      <c r="BK806" t="s">
        <v>125</v>
      </c>
      <c r="BL806" t="str">
        <f>"https://www.hvlgroup.com/Products/Specs/"&amp;"H319502-PN"</f>
        <v>https://www.hvlgroup.com/Products/Specs/H319502-PN</v>
      </c>
      <c r="BM806" t="s">
        <v>1888</v>
      </c>
      <c r="BN806" t="str">
        <f>"https://www.hvlgroup.com/Product/"&amp;"H319502-PN"</f>
        <v>https://www.hvlgroup.com/Product/H319502-PN</v>
      </c>
      <c r="BO806" t="s">
        <v>104</v>
      </c>
      <c r="BP806" t="s">
        <v>104</v>
      </c>
      <c r="BQ806" t="s">
        <v>803</v>
      </c>
      <c r="BR806" t="s">
        <v>116</v>
      </c>
      <c r="BS806" t="s">
        <v>1889</v>
      </c>
      <c r="BT806">
        <v>5.5</v>
      </c>
      <c r="BV806" s="1">
        <v>43466</v>
      </c>
      <c r="BW806">
        <v>0</v>
      </c>
      <c r="BX806">
        <v>0</v>
      </c>
      <c r="BY806" t="s">
        <v>104</v>
      </c>
      <c r="BZ806">
        <v>0</v>
      </c>
      <c r="CA806">
        <v>0</v>
      </c>
      <c r="CB806">
        <v>0</v>
      </c>
      <c r="CC806">
        <v>0</v>
      </c>
      <c r="CD806">
        <v>1</v>
      </c>
      <c r="CE806">
        <v>156</v>
      </c>
      <c r="CF806" t="s">
        <v>90</v>
      </c>
      <c r="CI806" t="s">
        <v>111</v>
      </c>
      <c r="CJ806" t="s">
        <v>118</v>
      </c>
      <c r="CK806" t="s">
        <v>111</v>
      </c>
      <c r="CL806" t="s">
        <v>119</v>
      </c>
      <c r="CM806" t="s">
        <v>104</v>
      </c>
    </row>
    <row r="807" spans="1:91" x14ac:dyDescent="0.25">
      <c r="A807" t="s">
        <v>89</v>
      </c>
      <c r="B807" t="s">
        <v>90</v>
      </c>
      <c r="C807" t="s">
        <v>1891</v>
      </c>
      <c r="D807" t="s">
        <v>1892</v>
      </c>
      <c r="E807" s="4">
        <v>806134884086</v>
      </c>
      <c r="F807" t="s">
        <v>128</v>
      </c>
      <c r="G807" s="4">
        <v>54</v>
      </c>
      <c r="H807" s="4">
        <v>108</v>
      </c>
      <c r="I807" t="s">
        <v>548</v>
      </c>
      <c r="J807" t="s">
        <v>1893</v>
      </c>
      <c r="K807" t="s">
        <v>96</v>
      </c>
      <c r="L807" t="s">
        <v>97</v>
      </c>
      <c r="M807" t="s">
        <v>98</v>
      </c>
      <c r="N807" t="s">
        <v>460</v>
      </c>
      <c r="R807">
        <v>0</v>
      </c>
      <c r="S807">
        <v>4.75</v>
      </c>
      <c r="T807">
        <v>14.5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2</v>
      </c>
      <c r="AA807">
        <v>40</v>
      </c>
      <c r="AB807" t="s">
        <v>1208</v>
      </c>
      <c r="AD807" t="s">
        <v>1208</v>
      </c>
      <c r="AE807" t="s">
        <v>1208</v>
      </c>
      <c r="AF807" t="s">
        <v>104</v>
      </c>
      <c r="AG807" t="s">
        <v>105</v>
      </c>
      <c r="AH807">
        <v>17</v>
      </c>
      <c r="AI807">
        <v>9</v>
      </c>
      <c r="AJ807">
        <v>8</v>
      </c>
      <c r="AK807">
        <v>3</v>
      </c>
      <c r="AL807">
        <v>0</v>
      </c>
      <c r="AM807">
        <v>0</v>
      </c>
      <c r="AN807">
        <v>0</v>
      </c>
      <c r="AO807">
        <v>0</v>
      </c>
      <c r="AP807" t="s">
        <v>106</v>
      </c>
      <c r="AQ807" t="s">
        <v>107</v>
      </c>
      <c r="AR807" t="s">
        <v>108</v>
      </c>
      <c r="AS807" t="s">
        <v>109</v>
      </c>
      <c r="AT807" t="s">
        <v>110</v>
      </c>
      <c r="AU807" t="s">
        <v>104</v>
      </c>
      <c r="AX807" t="s">
        <v>104</v>
      </c>
      <c r="AY807">
        <v>0</v>
      </c>
      <c r="AZ807">
        <v>0</v>
      </c>
      <c r="BA807">
        <v>0</v>
      </c>
      <c r="BC807">
        <v>0</v>
      </c>
      <c r="BD807">
        <v>0</v>
      </c>
      <c r="BJ807" t="s">
        <v>111</v>
      </c>
      <c r="BK807" t="s">
        <v>461</v>
      </c>
      <c r="BL807" t="str">
        <f>"https://www.hvlgroup.com/Products/Specs/"&amp;"H320102-AGB/BK"</f>
        <v>https://www.hvlgroup.com/Products/Specs/H320102-AGB/BK</v>
      </c>
      <c r="BM807" t="s">
        <v>1894</v>
      </c>
      <c r="BN807" t="str">
        <f>"https://www.hvlgroup.com/Product/"&amp;"H320102-AGB/BK"</f>
        <v>https://www.hvlgroup.com/Product/H320102-AGB/BK</v>
      </c>
      <c r="BO807" t="s">
        <v>104</v>
      </c>
      <c r="BP807" t="s">
        <v>104</v>
      </c>
      <c r="BQ807" t="s">
        <v>633</v>
      </c>
      <c r="BR807" t="s">
        <v>116</v>
      </c>
      <c r="BS807" t="s">
        <v>116</v>
      </c>
      <c r="BT807">
        <v>0</v>
      </c>
      <c r="BV807" s="1">
        <v>43466</v>
      </c>
      <c r="BW807">
        <v>0</v>
      </c>
      <c r="BX807">
        <v>0</v>
      </c>
      <c r="BY807" t="s">
        <v>104</v>
      </c>
      <c r="BZ807">
        <v>0</v>
      </c>
      <c r="CA807">
        <v>0</v>
      </c>
      <c r="CB807">
        <v>0</v>
      </c>
      <c r="CC807">
        <v>0</v>
      </c>
      <c r="CD807">
        <v>1</v>
      </c>
      <c r="CE807">
        <v>81</v>
      </c>
      <c r="CF807" t="s">
        <v>90</v>
      </c>
      <c r="CI807" t="s">
        <v>111</v>
      </c>
      <c r="CJ807" t="s">
        <v>118</v>
      </c>
      <c r="CK807" t="s">
        <v>111</v>
      </c>
      <c r="CL807" t="s">
        <v>119</v>
      </c>
      <c r="CM807" t="s">
        <v>104</v>
      </c>
    </row>
    <row r="808" spans="1:91" x14ac:dyDescent="0.25">
      <c r="A808" t="s">
        <v>89</v>
      </c>
      <c r="B808" t="s">
        <v>90</v>
      </c>
      <c r="C808" t="s">
        <v>1895</v>
      </c>
      <c r="D808" t="s">
        <v>1896</v>
      </c>
      <c r="E808" s="4">
        <v>806134884079</v>
      </c>
      <c r="F808" t="s">
        <v>658</v>
      </c>
      <c r="G808" s="4">
        <v>175</v>
      </c>
      <c r="H808" s="4">
        <v>350</v>
      </c>
      <c r="I808" t="s">
        <v>1088</v>
      </c>
      <c r="J808" t="s">
        <v>1893</v>
      </c>
      <c r="K808" t="s">
        <v>96</v>
      </c>
      <c r="L808" t="s">
        <v>97</v>
      </c>
      <c r="M808" t="s">
        <v>98</v>
      </c>
      <c r="N808" t="s">
        <v>460</v>
      </c>
      <c r="R808">
        <v>0</v>
      </c>
      <c r="S808">
        <v>20</v>
      </c>
      <c r="T808">
        <v>18.75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6</v>
      </c>
      <c r="AA808">
        <v>40</v>
      </c>
      <c r="AB808" t="s">
        <v>1208</v>
      </c>
      <c r="AD808" t="s">
        <v>1208</v>
      </c>
      <c r="AE808" t="s">
        <v>1208</v>
      </c>
      <c r="AF808" t="s">
        <v>104</v>
      </c>
      <c r="AG808" t="s">
        <v>105</v>
      </c>
      <c r="AH808">
        <v>17</v>
      </c>
      <c r="AI808">
        <v>12</v>
      </c>
      <c r="AJ808">
        <v>12</v>
      </c>
      <c r="AK808">
        <v>7</v>
      </c>
      <c r="AL808">
        <v>0</v>
      </c>
      <c r="AM808">
        <v>0</v>
      </c>
      <c r="AN808">
        <v>0</v>
      </c>
      <c r="AO808">
        <v>0</v>
      </c>
      <c r="AP808" t="s">
        <v>106</v>
      </c>
      <c r="AQ808" t="s">
        <v>107</v>
      </c>
      <c r="AR808" t="s">
        <v>108</v>
      </c>
      <c r="AS808" t="s">
        <v>109</v>
      </c>
      <c r="AT808" t="s">
        <v>110</v>
      </c>
      <c r="AU808" t="s">
        <v>104</v>
      </c>
      <c r="AX808" t="s">
        <v>104</v>
      </c>
      <c r="AY808">
        <v>0</v>
      </c>
      <c r="AZ808">
        <v>0</v>
      </c>
      <c r="BA808">
        <v>0</v>
      </c>
      <c r="BC808">
        <v>0</v>
      </c>
      <c r="BD808">
        <v>0</v>
      </c>
      <c r="BJ808" t="s">
        <v>111</v>
      </c>
      <c r="BK808" t="s">
        <v>461</v>
      </c>
      <c r="BL808" t="str">
        <f>"https://www.hvlgroup.com/Products/Specs/"&amp;"H320806-AGB/BK"</f>
        <v>https://www.hvlgroup.com/Products/Specs/H320806-AGB/BK</v>
      </c>
      <c r="BM808" t="s">
        <v>1897</v>
      </c>
      <c r="BN808" t="str">
        <f>"https://www.hvlgroup.com/Product/"&amp;"H320806-AGB/BK"</f>
        <v>https://www.hvlgroup.com/Product/H320806-AGB/BK</v>
      </c>
      <c r="BO808" t="s">
        <v>104</v>
      </c>
      <c r="BP808" t="s">
        <v>104</v>
      </c>
      <c r="BQ808" t="s">
        <v>633</v>
      </c>
      <c r="BR808" t="s">
        <v>116</v>
      </c>
      <c r="BS808" t="s">
        <v>116</v>
      </c>
      <c r="BT808">
        <v>0</v>
      </c>
      <c r="BV808" s="1">
        <v>43466</v>
      </c>
      <c r="BW808">
        <v>0</v>
      </c>
      <c r="BX808">
        <v>0</v>
      </c>
      <c r="BY808" t="s">
        <v>104</v>
      </c>
      <c r="BZ808">
        <v>0</v>
      </c>
      <c r="CA808">
        <v>0</v>
      </c>
      <c r="CB808">
        <v>0</v>
      </c>
      <c r="CC808">
        <v>0</v>
      </c>
      <c r="CD808">
        <v>1</v>
      </c>
      <c r="CE808">
        <v>4</v>
      </c>
      <c r="CF808" t="s">
        <v>90</v>
      </c>
      <c r="CI808" t="s">
        <v>111</v>
      </c>
      <c r="CJ808" t="s">
        <v>118</v>
      </c>
      <c r="CK808" t="s">
        <v>111</v>
      </c>
      <c r="CL808" t="s">
        <v>119</v>
      </c>
      <c r="CM808" t="s">
        <v>104</v>
      </c>
    </row>
    <row r="809" spans="1:91" x14ac:dyDescent="0.25">
      <c r="A809" t="s">
        <v>89</v>
      </c>
      <c r="B809" t="s">
        <v>90</v>
      </c>
      <c r="C809" t="s">
        <v>1898</v>
      </c>
      <c r="D809" t="s">
        <v>1899</v>
      </c>
      <c r="E809" s="4">
        <v>806134884062</v>
      </c>
      <c r="F809" t="s">
        <v>515</v>
      </c>
      <c r="G809" s="4">
        <v>270</v>
      </c>
      <c r="H809" s="4">
        <v>540</v>
      </c>
      <c r="I809" t="s">
        <v>1088</v>
      </c>
      <c r="J809" t="s">
        <v>1893</v>
      </c>
      <c r="K809" t="s">
        <v>96</v>
      </c>
      <c r="L809" t="s">
        <v>97</v>
      </c>
      <c r="M809" t="s">
        <v>98</v>
      </c>
      <c r="N809" t="s">
        <v>460</v>
      </c>
      <c r="R809">
        <v>0</v>
      </c>
      <c r="S809">
        <v>26.25</v>
      </c>
      <c r="T809">
        <v>21.5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10</v>
      </c>
      <c r="AA809">
        <v>40</v>
      </c>
      <c r="AB809" t="s">
        <v>1208</v>
      </c>
      <c r="AD809" t="s">
        <v>1208</v>
      </c>
      <c r="AE809" t="s">
        <v>1208</v>
      </c>
      <c r="AF809" t="s">
        <v>104</v>
      </c>
      <c r="AG809" t="s">
        <v>105</v>
      </c>
      <c r="AH809">
        <v>26</v>
      </c>
      <c r="AI809">
        <v>25</v>
      </c>
      <c r="AJ809">
        <v>20</v>
      </c>
      <c r="AK809">
        <v>11</v>
      </c>
      <c r="AL809">
        <v>0</v>
      </c>
      <c r="AM809">
        <v>0</v>
      </c>
      <c r="AN809">
        <v>0</v>
      </c>
      <c r="AO809">
        <v>0</v>
      </c>
      <c r="AP809" t="s">
        <v>106</v>
      </c>
      <c r="AQ809" t="s">
        <v>107</v>
      </c>
      <c r="AR809" t="s">
        <v>108</v>
      </c>
      <c r="AS809" t="s">
        <v>109</v>
      </c>
      <c r="AT809" t="s">
        <v>110</v>
      </c>
      <c r="AU809" t="s">
        <v>104</v>
      </c>
      <c r="AX809" t="s">
        <v>104</v>
      </c>
      <c r="AY809">
        <v>0</v>
      </c>
      <c r="AZ809">
        <v>0</v>
      </c>
      <c r="BA809">
        <v>0</v>
      </c>
      <c r="BC809">
        <v>0</v>
      </c>
      <c r="BD809">
        <v>0</v>
      </c>
      <c r="BJ809" t="s">
        <v>111</v>
      </c>
      <c r="BK809" t="s">
        <v>461</v>
      </c>
      <c r="BL809" t="str">
        <f>"https://www.hvlgroup.com/Products/Specs/"&amp;"H320810-AGB/BK"</f>
        <v>https://www.hvlgroup.com/Products/Specs/H320810-AGB/BK</v>
      </c>
      <c r="BM809" t="s">
        <v>1897</v>
      </c>
      <c r="BN809" t="str">
        <f>"https://www.hvlgroup.com/Product/"&amp;"H320810-AGB/BK"</f>
        <v>https://www.hvlgroup.com/Product/H320810-AGB/BK</v>
      </c>
      <c r="BO809" t="s">
        <v>104</v>
      </c>
      <c r="BP809" t="s">
        <v>104</v>
      </c>
      <c r="BQ809" t="s">
        <v>633</v>
      </c>
      <c r="BR809" t="s">
        <v>116</v>
      </c>
      <c r="BS809" t="s">
        <v>116</v>
      </c>
      <c r="BT809">
        <v>0</v>
      </c>
      <c r="BV809" s="1">
        <v>43466</v>
      </c>
      <c r="BW809">
        <v>0</v>
      </c>
      <c r="BX809">
        <v>0</v>
      </c>
      <c r="BY809" t="s">
        <v>104</v>
      </c>
      <c r="BZ809">
        <v>0</v>
      </c>
      <c r="CA809">
        <v>0</v>
      </c>
      <c r="CB809">
        <v>0</v>
      </c>
      <c r="CC809">
        <v>0</v>
      </c>
      <c r="CD809">
        <v>1</v>
      </c>
      <c r="CE809">
        <v>4</v>
      </c>
      <c r="CF809" t="s">
        <v>90</v>
      </c>
      <c r="CI809" t="s">
        <v>111</v>
      </c>
      <c r="CJ809" t="s">
        <v>118</v>
      </c>
      <c r="CK809" t="s">
        <v>111</v>
      </c>
      <c r="CL809" t="s">
        <v>119</v>
      </c>
      <c r="CM809" t="s">
        <v>104</v>
      </c>
    </row>
    <row r="810" spans="1:91" x14ac:dyDescent="0.25">
      <c r="A810" t="s">
        <v>89</v>
      </c>
      <c r="B810" t="s">
        <v>90</v>
      </c>
      <c r="C810" t="s">
        <v>1900</v>
      </c>
      <c r="D810" t="s">
        <v>1901</v>
      </c>
      <c r="E810" s="4">
        <v>806134883799</v>
      </c>
      <c r="F810" t="s">
        <v>93</v>
      </c>
      <c r="G810" s="4">
        <v>83</v>
      </c>
      <c r="H810" s="4">
        <v>166</v>
      </c>
      <c r="I810" t="s">
        <v>548</v>
      </c>
      <c r="J810" t="s">
        <v>1902</v>
      </c>
      <c r="K810" t="s">
        <v>96</v>
      </c>
      <c r="L810" t="s">
        <v>97</v>
      </c>
      <c r="M810" t="s">
        <v>98</v>
      </c>
      <c r="N810" t="s">
        <v>99</v>
      </c>
      <c r="P810" t="s">
        <v>1402</v>
      </c>
      <c r="Q810" t="s">
        <v>102</v>
      </c>
      <c r="R810">
        <v>0</v>
      </c>
      <c r="S810">
        <v>5.5</v>
      </c>
      <c r="T810">
        <v>11.75</v>
      </c>
      <c r="U810">
        <v>0</v>
      </c>
      <c r="V810">
        <v>0</v>
      </c>
      <c r="W810">
        <v>0</v>
      </c>
      <c r="X810">
        <v>6.75</v>
      </c>
      <c r="Y810">
        <v>0</v>
      </c>
      <c r="Z810">
        <v>1</v>
      </c>
      <c r="AA810">
        <v>60</v>
      </c>
      <c r="AB810" t="s">
        <v>1623</v>
      </c>
      <c r="AD810" t="s">
        <v>1623</v>
      </c>
      <c r="AE810" t="s">
        <v>1623</v>
      </c>
      <c r="AF810" t="s">
        <v>104</v>
      </c>
      <c r="AG810" t="s">
        <v>105</v>
      </c>
      <c r="AH810">
        <v>15</v>
      </c>
      <c r="AI810">
        <v>10</v>
      </c>
      <c r="AJ810">
        <v>9</v>
      </c>
      <c r="AK810">
        <v>5</v>
      </c>
      <c r="AL810">
        <v>0</v>
      </c>
      <c r="AM810">
        <v>0</v>
      </c>
      <c r="AN810">
        <v>0</v>
      </c>
      <c r="AO810">
        <v>0</v>
      </c>
      <c r="AP810" t="s">
        <v>106</v>
      </c>
      <c r="AQ810" t="s">
        <v>107</v>
      </c>
      <c r="AR810" t="s">
        <v>108</v>
      </c>
      <c r="AS810" t="s">
        <v>109</v>
      </c>
      <c r="AT810" t="s">
        <v>110</v>
      </c>
      <c r="AU810" t="s">
        <v>104</v>
      </c>
      <c r="AX810" t="s">
        <v>104</v>
      </c>
      <c r="AY810">
        <v>0</v>
      </c>
      <c r="AZ810">
        <v>0</v>
      </c>
      <c r="BA810">
        <v>4.75</v>
      </c>
      <c r="BC810">
        <v>0</v>
      </c>
      <c r="BD810">
        <v>0</v>
      </c>
      <c r="BJ810" t="s">
        <v>111</v>
      </c>
      <c r="BK810" t="s">
        <v>113</v>
      </c>
      <c r="BL810" t="str">
        <f>"https://www.hvlgroup.com/Products/Specs/"&amp;"H323101-AGB"</f>
        <v>https://www.hvlgroup.com/Products/Specs/H323101-AGB</v>
      </c>
      <c r="BM810" t="s">
        <v>1903</v>
      </c>
      <c r="BN810" t="str">
        <f>"https://www.hvlgroup.com/Product/"&amp;"H323101-AGB"</f>
        <v>https://www.hvlgroup.com/Product/H323101-AGB</v>
      </c>
      <c r="BO810" t="s">
        <v>104</v>
      </c>
      <c r="BP810" t="s">
        <v>104</v>
      </c>
      <c r="BQ810" t="s">
        <v>328</v>
      </c>
      <c r="BR810" t="s">
        <v>116</v>
      </c>
      <c r="BS810" t="s">
        <v>272</v>
      </c>
      <c r="BT810">
        <v>6.75</v>
      </c>
      <c r="BV810" s="1">
        <v>43466</v>
      </c>
      <c r="BW810">
        <v>0</v>
      </c>
      <c r="BX810">
        <v>0</v>
      </c>
      <c r="BY810" t="s">
        <v>104</v>
      </c>
      <c r="BZ810">
        <v>0</v>
      </c>
      <c r="CA810">
        <v>0</v>
      </c>
      <c r="CB810">
        <v>0</v>
      </c>
      <c r="CC810">
        <v>0</v>
      </c>
      <c r="CD810">
        <v>1</v>
      </c>
      <c r="CE810">
        <v>106</v>
      </c>
      <c r="CF810" t="s">
        <v>90</v>
      </c>
      <c r="CI810" t="s">
        <v>111</v>
      </c>
      <c r="CJ810" t="s">
        <v>118</v>
      </c>
      <c r="CK810" t="s">
        <v>111</v>
      </c>
      <c r="CL810" t="s">
        <v>119</v>
      </c>
      <c r="CM810" t="s">
        <v>104</v>
      </c>
    </row>
    <row r="811" spans="1:91" x14ac:dyDescent="0.25">
      <c r="A811" t="s">
        <v>89</v>
      </c>
      <c r="B811" t="s">
        <v>90</v>
      </c>
      <c r="C811" t="s">
        <v>1904</v>
      </c>
      <c r="D811" t="s">
        <v>1901</v>
      </c>
      <c r="E811" s="4">
        <v>806134884055</v>
      </c>
      <c r="F811" t="s">
        <v>93</v>
      </c>
      <c r="G811" s="4">
        <v>83</v>
      </c>
      <c r="H811" s="4">
        <v>166</v>
      </c>
      <c r="I811" t="s">
        <v>548</v>
      </c>
      <c r="J811" t="s">
        <v>1902</v>
      </c>
      <c r="K811" t="s">
        <v>96</v>
      </c>
      <c r="L811" t="s">
        <v>97</v>
      </c>
      <c r="M811" t="s">
        <v>98</v>
      </c>
      <c r="N811" t="s">
        <v>124</v>
      </c>
      <c r="P811" t="s">
        <v>1402</v>
      </c>
      <c r="Q811" t="s">
        <v>102</v>
      </c>
      <c r="R811">
        <v>0</v>
      </c>
      <c r="S811">
        <v>5.5</v>
      </c>
      <c r="T811">
        <v>11.75</v>
      </c>
      <c r="U811">
        <v>0</v>
      </c>
      <c r="V811">
        <v>0</v>
      </c>
      <c r="W811">
        <v>0</v>
      </c>
      <c r="X811">
        <v>6.75</v>
      </c>
      <c r="Y811">
        <v>0</v>
      </c>
      <c r="Z811">
        <v>1</v>
      </c>
      <c r="AA811">
        <v>60</v>
      </c>
      <c r="AB811" t="s">
        <v>1623</v>
      </c>
      <c r="AD811" t="s">
        <v>1623</v>
      </c>
      <c r="AE811" t="s">
        <v>1623</v>
      </c>
      <c r="AF811" t="s">
        <v>104</v>
      </c>
      <c r="AG811" t="s">
        <v>105</v>
      </c>
      <c r="AH811">
        <v>15</v>
      </c>
      <c r="AI811">
        <v>10</v>
      </c>
      <c r="AJ811">
        <v>9</v>
      </c>
      <c r="AK811">
        <v>5</v>
      </c>
      <c r="AL811">
        <v>0</v>
      </c>
      <c r="AM811">
        <v>0</v>
      </c>
      <c r="AN811">
        <v>0</v>
      </c>
      <c r="AO811">
        <v>0</v>
      </c>
      <c r="AP811" t="s">
        <v>106</v>
      </c>
      <c r="AQ811" t="s">
        <v>107</v>
      </c>
      <c r="AR811" t="s">
        <v>108</v>
      </c>
      <c r="AS811" t="s">
        <v>109</v>
      </c>
      <c r="AT811" t="s">
        <v>110</v>
      </c>
      <c r="AU811" t="s">
        <v>104</v>
      </c>
      <c r="AX811" t="s">
        <v>104</v>
      </c>
      <c r="AY811">
        <v>0</v>
      </c>
      <c r="AZ811">
        <v>0</v>
      </c>
      <c r="BA811">
        <v>4.75</v>
      </c>
      <c r="BC811">
        <v>0</v>
      </c>
      <c r="BD811">
        <v>0</v>
      </c>
      <c r="BJ811" t="s">
        <v>111</v>
      </c>
      <c r="BK811" t="s">
        <v>125</v>
      </c>
      <c r="BL811" t="str">
        <f>"https://www.hvlgroup.com/Products/Specs/"&amp;"H323101-PN"</f>
        <v>https://www.hvlgroup.com/Products/Specs/H323101-PN</v>
      </c>
      <c r="BM811" t="s">
        <v>1903</v>
      </c>
      <c r="BN811" t="str">
        <f>"https://www.hvlgroup.com/Product/"&amp;"H323101-PN"</f>
        <v>https://www.hvlgroup.com/Product/H323101-PN</v>
      </c>
      <c r="BO811" t="s">
        <v>104</v>
      </c>
      <c r="BP811" t="s">
        <v>104</v>
      </c>
      <c r="BQ811" t="s">
        <v>328</v>
      </c>
      <c r="BR811" t="s">
        <v>116</v>
      </c>
      <c r="BS811" t="s">
        <v>272</v>
      </c>
      <c r="BT811">
        <v>6.75</v>
      </c>
      <c r="BV811" s="1">
        <v>43466</v>
      </c>
      <c r="BW811">
        <v>0</v>
      </c>
      <c r="BX811">
        <v>0</v>
      </c>
      <c r="BY811" t="s">
        <v>104</v>
      </c>
      <c r="BZ811">
        <v>0</v>
      </c>
      <c r="CA811">
        <v>0</v>
      </c>
      <c r="CB811">
        <v>0</v>
      </c>
      <c r="CC811">
        <v>0</v>
      </c>
      <c r="CD811">
        <v>1</v>
      </c>
      <c r="CE811">
        <v>106</v>
      </c>
      <c r="CF811" t="s">
        <v>90</v>
      </c>
      <c r="CI811" t="s">
        <v>111</v>
      </c>
      <c r="CJ811" t="s">
        <v>118</v>
      </c>
      <c r="CK811" t="s">
        <v>111</v>
      </c>
      <c r="CL811" t="s">
        <v>119</v>
      </c>
      <c r="CM811" t="s">
        <v>104</v>
      </c>
    </row>
    <row r="812" spans="1:91" x14ac:dyDescent="0.25">
      <c r="A812" t="s">
        <v>89</v>
      </c>
      <c r="B812" t="s">
        <v>90</v>
      </c>
      <c r="C812" t="s">
        <v>1905</v>
      </c>
      <c r="D812" t="s">
        <v>1906</v>
      </c>
      <c r="E812" s="4">
        <v>806134884048</v>
      </c>
      <c r="F812" t="s">
        <v>481</v>
      </c>
      <c r="G812" s="4">
        <v>76</v>
      </c>
      <c r="H812" s="4">
        <v>152</v>
      </c>
      <c r="I812" t="s">
        <v>1173</v>
      </c>
      <c r="J812" t="s">
        <v>1902</v>
      </c>
      <c r="K812" t="s">
        <v>96</v>
      </c>
      <c r="L812" t="s">
        <v>97</v>
      </c>
      <c r="M812" t="s">
        <v>98</v>
      </c>
      <c r="N812" t="s">
        <v>99</v>
      </c>
      <c r="P812" t="s">
        <v>1402</v>
      </c>
      <c r="Q812" t="s">
        <v>102</v>
      </c>
      <c r="R812">
        <v>0</v>
      </c>
      <c r="S812">
        <v>0</v>
      </c>
      <c r="T812">
        <v>8</v>
      </c>
      <c r="U812">
        <v>0</v>
      </c>
      <c r="V812">
        <v>0</v>
      </c>
      <c r="W812">
        <v>5.5</v>
      </c>
      <c r="X812">
        <v>0</v>
      </c>
      <c r="Y812">
        <v>0</v>
      </c>
      <c r="Z812">
        <v>1</v>
      </c>
      <c r="AA812">
        <v>60</v>
      </c>
      <c r="AB812" t="s">
        <v>1623</v>
      </c>
      <c r="AD812" t="s">
        <v>1623</v>
      </c>
      <c r="AE812" t="s">
        <v>1623</v>
      </c>
      <c r="AF812" t="s">
        <v>104</v>
      </c>
      <c r="AG812" t="s">
        <v>105</v>
      </c>
      <c r="AH812">
        <v>12</v>
      </c>
      <c r="AI812">
        <v>9</v>
      </c>
      <c r="AJ812">
        <v>9</v>
      </c>
      <c r="AK812">
        <v>4</v>
      </c>
      <c r="AL812">
        <v>0</v>
      </c>
      <c r="AM812">
        <v>0</v>
      </c>
      <c r="AN812">
        <v>0</v>
      </c>
      <c r="AO812">
        <v>0</v>
      </c>
      <c r="AP812" t="s">
        <v>106</v>
      </c>
      <c r="AQ812" t="s">
        <v>107</v>
      </c>
      <c r="AR812" t="s">
        <v>108</v>
      </c>
      <c r="AS812" t="s">
        <v>109</v>
      </c>
      <c r="AT812" t="s">
        <v>110</v>
      </c>
      <c r="AU812" t="s">
        <v>104</v>
      </c>
      <c r="AX812" t="s">
        <v>104</v>
      </c>
      <c r="AY812">
        <v>0</v>
      </c>
      <c r="AZ812">
        <v>0</v>
      </c>
      <c r="BA812">
        <v>4.75</v>
      </c>
      <c r="BC812">
        <v>0</v>
      </c>
      <c r="BD812">
        <v>0</v>
      </c>
      <c r="BJ812" t="s">
        <v>111</v>
      </c>
      <c r="BK812" t="s">
        <v>113</v>
      </c>
      <c r="BL812" t="str">
        <f>"https://www.hvlgroup.com/Products/Specs/"&amp;"H323601-AGB"</f>
        <v>https://www.hvlgroup.com/Products/Specs/H323601-AGB</v>
      </c>
      <c r="BM812" t="s">
        <v>1907</v>
      </c>
      <c r="BN812" t="str">
        <f>"https://www.hvlgroup.com/Product/"&amp;"H323601-AGB"</f>
        <v>https://www.hvlgroup.com/Product/H323601-AGB</v>
      </c>
      <c r="BO812" t="s">
        <v>104</v>
      </c>
      <c r="BP812" t="s">
        <v>104</v>
      </c>
      <c r="BQ812" t="s">
        <v>328</v>
      </c>
      <c r="BR812" t="s">
        <v>116</v>
      </c>
      <c r="BS812" t="s">
        <v>272</v>
      </c>
      <c r="BT812">
        <v>6.75</v>
      </c>
      <c r="BV812" s="1">
        <v>43466</v>
      </c>
      <c r="BW812">
        <v>0</v>
      </c>
      <c r="BX812">
        <v>0</v>
      </c>
      <c r="BY812" t="s">
        <v>104</v>
      </c>
      <c r="BZ812">
        <v>0</v>
      </c>
      <c r="CA812">
        <v>0</v>
      </c>
      <c r="CB812">
        <v>0</v>
      </c>
      <c r="CC812">
        <v>0</v>
      </c>
      <c r="CD812">
        <v>1</v>
      </c>
      <c r="CE812">
        <v>145</v>
      </c>
      <c r="CF812" t="s">
        <v>90</v>
      </c>
      <c r="CI812" t="s">
        <v>111</v>
      </c>
      <c r="CJ812" t="s">
        <v>118</v>
      </c>
      <c r="CK812" t="s">
        <v>111</v>
      </c>
      <c r="CL812" t="s">
        <v>119</v>
      </c>
      <c r="CM812" t="s">
        <v>104</v>
      </c>
    </row>
    <row r="813" spans="1:91" x14ac:dyDescent="0.25">
      <c r="A813" t="s">
        <v>89</v>
      </c>
      <c r="B813" t="s">
        <v>90</v>
      </c>
      <c r="C813" t="s">
        <v>1908</v>
      </c>
      <c r="D813" t="s">
        <v>1906</v>
      </c>
      <c r="E813" s="4">
        <v>806134884031</v>
      </c>
      <c r="F813" t="s">
        <v>481</v>
      </c>
      <c r="G813" s="4">
        <v>76</v>
      </c>
      <c r="H813" s="4">
        <v>152</v>
      </c>
      <c r="I813" t="s">
        <v>482</v>
      </c>
      <c r="J813" t="s">
        <v>1902</v>
      </c>
      <c r="K813" t="s">
        <v>96</v>
      </c>
      <c r="L813" t="s">
        <v>97</v>
      </c>
      <c r="M813" t="s">
        <v>98</v>
      </c>
      <c r="N813" t="s">
        <v>124</v>
      </c>
      <c r="P813" t="s">
        <v>1402</v>
      </c>
      <c r="Q813" t="s">
        <v>102</v>
      </c>
      <c r="R813">
        <v>0</v>
      </c>
      <c r="S813">
        <v>0</v>
      </c>
      <c r="T813">
        <v>8</v>
      </c>
      <c r="U813">
        <v>0</v>
      </c>
      <c r="V813">
        <v>0</v>
      </c>
      <c r="W813">
        <v>5.5</v>
      </c>
      <c r="X813">
        <v>0</v>
      </c>
      <c r="Y813">
        <v>0</v>
      </c>
      <c r="Z813">
        <v>1</v>
      </c>
      <c r="AA813">
        <v>60</v>
      </c>
      <c r="AB813" t="s">
        <v>1623</v>
      </c>
      <c r="AD813" t="s">
        <v>1623</v>
      </c>
      <c r="AE813" t="s">
        <v>1623</v>
      </c>
      <c r="AF813" t="s">
        <v>104</v>
      </c>
      <c r="AG813" t="s">
        <v>105</v>
      </c>
      <c r="AH813">
        <v>12</v>
      </c>
      <c r="AI813">
        <v>9</v>
      </c>
      <c r="AJ813">
        <v>9</v>
      </c>
      <c r="AK813">
        <v>4</v>
      </c>
      <c r="AL813">
        <v>0</v>
      </c>
      <c r="AM813">
        <v>0</v>
      </c>
      <c r="AN813">
        <v>0</v>
      </c>
      <c r="AO813">
        <v>0</v>
      </c>
      <c r="AP813" t="s">
        <v>106</v>
      </c>
      <c r="AQ813" t="s">
        <v>107</v>
      </c>
      <c r="AR813" t="s">
        <v>108</v>
      </c>
      <c r="AS813" t="s">
        <v>109</v>
      </c>
      <c r="AT813" t="s">
        <v>110</v>
      </c>
      <c r="AU813" t="s">
        <v>104</v>
      </c>
      <c r="AX813" t="s">
        <v>104</v>
      </c>
      <c r="AY813">
        <v>0</v>
      </c>
      <c r="AZ813">
        <v>0</v>
      </c>
      <c r="BA813">
        <v>4.75</v>
      </c>
      <c r="BC813">
        <v>0</v>
      </c>
      <c r="BD813">
        <v>0</v>
      </c>
      <c r="BJ813" t="s">
        <v>111</v>
      </c>
      <c r="BK813" t="s">
        <v>125</v>
      </c>
      <c r="BL813" t="str">
        <f>"https://www.hvlgroup.com/Products/Specs/"&amp;"H323601-PN"</f>
        <v>https://www.hvlgroup.com/Products/Specs/H323601-PN</v>
      </c>
      <c r="BM813" t="s">
        <v>1907</v>
      </c>
      <c r="BN813" t="str">
        <f>"https://www.hvlgroup.com/Product/"&amp;"H323601-PN"</f>
        <v>https://www.hvlgroup.com/Product/H323601-PN</v>
      </c>
      <c r="BO813" t="s">
        <v>104</v>
      </c>
      <c r="BP813" t="s">
        <v>104</v>
      </c>
      <c r="BQ813" t="s">
        <v>328</v>
      </c>
      <c r="BR813" t="s">
        <v>116</v>
      </c>
      <c r="BS813" t="s">
        <v>272</v>
      </c>
      <c r="BT813">
        <v>6.75</v>
      </c>
      <c r="BV813" s="1">
        <v>43466</v>
      </c>
      <c r="BW813">
        <v>0</v>
      </c>
      <c r="BX813">
        <v>0</v>
      </c>
      <c r="BY813" t="s">
        <v>104</v>
      </c>
      <c r="BZ813">
        <v>0</v>
      </c>
      <c r="CA813">
        <v>0</v>
      </c>
      <c r="CB813">
        <v>0</v>
      </c>
      <c r="CC813">
        <v>0</v>
      </c>
      <c r="CD813">
        <v>1</v>
      </c>
      <c r="CE813">
        <v>145</v>
      </c>
      <c r="CF813" t="s">
        <v>90</v>
      </c>
      <c r="CI813" t="s">
        <v>111</v>
      </c>
      <c r="CJ813" t="s">
        <v>118</v>
      </c>
      <c r="CK813" t="s">
        <v>111</v>
      </c>
      <c r="CL813" t="s">
        <v>119</v>
      </c>
      <c r="CM813" t="s">
        <v>104</v>
      </c>
    </row>
    <row r="814" spans="1:91" x14ac:dyDescent="0.25">
      <c r="A814" t="s">
        <v>89</v>
      </c>
      <c r="B814" t="s">
        <v>90</v>
      </c>
      <c r="C814" t="s">
        <v>1909</v>
      </c>
      <c r="D814" t="s">
        <v>1910</v>
      </c>
      <c r="E814" s="4">
        <v>806134884192</v>
      </c>
      <c r="F814" t="s">
        <v>134</v>
      </c>
      <c r="G814" s="4">
        <v>94</v>
      </c>
      <c r="H814" s="4">
        <v>188</v>
      </c>
      <c r="I814" t="s">
        <v>1045</v>
      </c>
      <c r="J814" t="s">
        <v>1902</v>
      </c>
      <c r="K814" t="s">
        <v>96</v>
      </c>
      <c r="L814" t="s">
        <v>97</v>
      </c>
      <c r="M814" t="s">
        <v>98</v>
      </c>
      <c r="N814" t="s">
        <v>99</v>
      </c>
      <c r="P814" t="s">
        <v>1402</v>
      </c>
      <c r="Q814" t="s">
        <v>102</v>
      </c>
      <c r="R814">
        <v>0</v>
      </c>
      <c r="S814">
        <v>0</v>
      </c>
      <c r="T814">
        <v>8.75</v>
      </c>
      <c r="U814">
        <v>0</v>
      </c>
      <c r="V814">
        <v>0</v>
      </c>
      <c r="W814">
        <v>5.5</v>
      </c>
      <c r="X814">
        <v>0</v>
      </c>
      <c r="Y814">
        <v>0</v>
      </c>
      <c r="Z814">
        <v>1</v>
      </c>
      <c r="AA814">
        <v>60</v>
      </c>
      <c r="AB814" t="s">
        <v>1623</v>
      </c>
      <c r="AD814" t="s">
        <v>1623</v>
      </c>
      <c r="AE814" t="s">
        <v>1623</v>
      </c>
      <c r="AF814" t="s">
        <v>104</v>
      </c>
      <c r="AG814" t="s">
        <v>105</v>
      </c>
      <c r="AH814">
        <v>12</v>
      </c>
      <c r="AI814">
        <v>9</v>
      </c>
      <c r="AJ814">
        <v>9</v>
      </c>
      <c r="AK814">
        <v>5</v>
      </c>
      <c r="AL814">
        <v>0</v>
      </c>
      <c r="AM814">
        <v>0</v>
      </c>
      <c r="AN814">
        <v>0</v>
      </c>
      <c r="AO814">
        <v>0</v>
      </c>
      <c r="AP814" t="s">
        <v>106</v>
      </c>
      <c r="AQ814" t="s">
        <v>107</v>
      </c>
      <c r="AR814" t="s">
        <v>108</v>
      </c>
      <c r="AS814" t="s">
        <v>109</v>
      </c>
      <c r="AT814" t="s">
        <v>110</v>
      </c>
      <c r="AU814" t="s">
        <v>104</v>
      </c>
      <c r="AX814" t="s">
        <v>104</v>
      </c>
      <c r="AY814">
        <v>0</v>
      </c>
      <c r="AZ814">
        <v>0</v>
      </c>
      <c r="BA814">
        <v>4.75</v>
      </c>
      <c r="BC814">
        <v>0</v>
      </c>
      <c r="BD814">
        <v>0</v>
      </c>
      <c r="BJ814" t="s">
        <v>111</v>
      </c>
      <c r="BK814" t="s">
        <v>113</v>
      </c>
      <c r="BL814" t="str">
        <f>"https://www.hvlgroup.com/Products/Specs/"&amp;"H323701-AGB"</f>
        <v>https://www.hvlgroup.com/Products/Specs/H323701-AGB</v>
      </c>
      <c r="BM814" t="s">
        <v>1911</v>
      </c>
      <c r="BN814" t="str">
        <f>"https://www.hvlgroup.com/Product/"&amp;"H323701-AGB"</f>
        <v>https://www.hvlgroup.com/Product/H323701-AGB</v>
      </c>
      <c r="BO814" t="s">
        <v>104</v>
      </c>
      <c r="BP814" t="s">
        <v>104</v>
      </c>
      <c r="BQ814" t="s">
        <v>328</v>
      </c>
      <c r="BR814" t="s">
        <v>116</v>
      </c>
      <c r="BS814" t="s">
        <v>272</v>
      </c>
      <c r="BT814">
        <v>6.75</v>
      </c>
      <c r="BV814" s="1">
        <v>43466</v>
      </c>
      <c r="BW814">
        <v>0</v>
      </c>
      <c r="BX814">
        <v>0</v>
      </c>
      <c r="BY814" t="s">
        <v>104</v>
      </c>
      <c r="BZ814">
        <v>0</v>
      </c>
      <c r="CA814">
        <v>0</v>
      </c>
      <c r="CB814">
        <v>0</v>
      </c>
      <c r="CC814">
        <v>0</v>
      </c>
      <c r="CD814">
        <v>1</v>
      </c>
      <c r="CE814">
        <v>71</v>
      </c>
      <c r="CF814" t="s">
        <v>90</v>
      </c>
      <c r="CI814" t="s">
        <v>111</v>
      </c>
      <c r="CJ814" t="s">
        <v>118</v>
      </c>
      <c r="CK814" t="s">
        <v>111</v>
      </c>
      <c r="CL814" t="s">
        <v>119</v>
      </c>
      <c r="CM814" t="s">
        <v>104</v>
      </c>
    </row>
    <row r="815" spans="1:91" x14ac:dyDescent="0.25">
      <c r="A815" t="s">
        <v>89</v>
      </c>
      <c r="B815" t="s">
        <v>90</v>
      </c>
      <c r="C815" t="s">
        <v>1912</v>
      </c>
      <c r="D815" t="s">
        <v>1910</v>
      </c>
      <c r="E815" s="4">
        <v>806134883928</v>
      </c>
      <c r="F815" t="s">
        <v>134</v>
      </c>
      <c r="G815" s="4">
        <v>94</v>
      </c>
      <c r="H815" s="4">
        <v>188</v>
      </c>
      <c r="I815" t="s">
        <v>135</v>
      </c>
      <c r="J815" t="s">
        <v>1902</v>
      </c>
      <c r="K815" t="s">
        <v>96</v>
      </c>
      <c r="L815" t="s">
        <v>97</v>
      </c>
      <c r="M815" t="s">
        <v>98</v>
      </c>
      <c r="N815" t="s">
        <v>124</v>
      </c>
      <c r="P815" t="s">
        <v>1402</v>
      </c>
      <c r="Q815" t="s">
        <v>102</v>
      </c>
      <c r="R815">
        <v>0</v>
      </c>
      <c r="S815">
        <v>0</v>
      </c>
      <c r="T815">
        <v>8.75</v>
      </c>
      <c r="U815">
        <v>0</v>
      </c>
      <c r="V815">
        <v>0</v>
      </c>
      <c r="W815">
        <v>5.5</v>
      </c>
      <c r="X815">
        <v>0</v>
      </c>
      <c r="Y815">
        <v>0</v>
      </c>
      <c r="Z815">
        <v>1</v>
      </c>
      <c r="AA815">
        <v>60</v>
      </c>
      <c r="AB815" t="s">
        <v>1623</v>
      </c>
      <c r="AD815" t="s">
        <v>1623</v>
      </c>
      <c r="AE815" t="s">
        <v>1623</v>
      </c>
      <c r="AF815" t="s">
        <v>104</v>
      </c>
      <c r="AG815" t="s">
        <v>105</v>
      </c>
      <c r="AH815">
        <v>12</v>
      </c>
      <c r="AI815">
        <v>9</v>
      </c>
      <c r="AJ815">
        <v>9</v>
      </c>
      <c r="AK815">
        <v>5</v>
      </c>
      <c r="AL815">
        <v>0</v>
      </c>
      <c r="AM815">
        <v>0</v>
      </c>
      <c r="AN815">
        <v>0</v>
      </c>
      <c r="AO815">
        <v>0</v>
      </c>
      <c r="AP815" t="s">
        <v>106</v>
      </c>
      <c r="AQ815" t="s">
        <v>107</v>
      </c>
      <c r="AR815" t="s">
        <v>108</v>
      </c>
      <c r="AS815" t="s">
        <v>109</v>
      </c>
      <c r="AT815" t="s">
        <v>110</v>
      </c>
      <c r="AU815" t="s">
        <v>104</v>
      </c>
      <c r="AX815" t="s">
        <v>104</v>
      </c>
      <c r="AY815">
        <v>0</v>
      </c>
      <c r="AZ815">
        <v>0</v>
      </c>
      <c r="BA815">
        <v>4.75</v>
      </c>
      <c r="BC815">
        <v>0</v>
      </c>
      <c r="BD815">
        <v>0</v>
      </c>
      <c r="BJ815" t="s">
        <v>111</v>
      </c>
      <c r="BK815" t="s">
        <v>125</v>
      </c>
      <c r="BL815" t="str">
        <f>"https://www.hvlgroup.com/Products/Specs/"&amp;"H323701-PN"</f>
        <v>https://www.hvlgroup.com/Products/Specs/H323701-PN</v>
      </c>
      <c r="BM815" t="s">
        <v>1911</v>
      </c>
      <c r="BN815" t="str">
        <f>"https://www.hvlgroup.com/Product/"&amp;"H323701-PN"</f>
        <v>https://www.hvlgroup.com/Product/H323701-PN</v>
      </c>
      <c r="BO815" t="s">
        <v>104</v>
      </c>
      <c r="BP815" t="s">
        <v>104</v>
      </c>
      <c r="BQ815" t="s">
        <v>901</v>
      </c>
      <c r="BR815" t="s">
        <v>116</v>
      </c>
      <c r="BS815" t="s">
        <v>272</v>
      </c>
      <c r="BT815">
        <v>6.75</v>
      </c>
      <c r="BV815" s="1">
        <v>43466</v>
      </c>
      <c r="BW815">
        <v>0</v>
      </c>
      <c r="BX815">
        <v>0</v>
      </c>
      <c r="BY815" t="s">
        <v>104</v>
      </c>
      <c r="BZ815">
        <v>0</v>
      </c>
      <c r="CA815">
        <v>0</v>
      </c>
      <c r="CB815">
        <v>0</v>
      </c>
      <c r="CC815">
        <v>0</v>
      </c>
      <c r="CD815">
        <v>1</v>
      </c>
      <c r="CE815">
        <v>71</v>
      </c>
      <c r="CF815" t="s">
        <v>90</v>
      </c>
      <c r="CI815" t="s">
        <v>111</v>
      </c>
      <c r="CJ815" t="s">
        <v>118</v>
      </c>
      <c r="CK815" t="s">
        <v>111</v>
      </c>
      <c r="CL815" t="s">
        <v>119</v>
      </c>
      <c r="CM815" t="s">
        <v>104</v>
      </c>
    </row>
    <row r="816" spans="1:91" x14ac:dyDescent="0.25">
      <c r="A816" t="s">
        <v>89</v>
      </c>
      <c r="B816" t="s">
        <v>90</v>
      </c>
      <c r="C816" t="s">
        <v>1913</v>
      </c>
      <c r="D816" t="s">
        <v>1914</v>
      </c>
      <c r="E816" s="4">
        <v>806134891183</v>
      </c>
      <c r="F816" t="s">
        <v>93</v>
      </c>
      <c r="G816" s="4">
        <v>79</v>
      </c>
      <c r="H816" s="4">
        <v>158</v>
      </c>
      <c r="I816" t="s">
        <v>548</v>
      </c>
      <c r="J816" t="s">
        <v>1915</v>
      </c>
      <c r="K816" t="s">
        <v>96</v>
      </c>
      <c r="L816" t="s">
        <v>97</v>
      </c>
      <c r="M816" t="s">
        <v>98</v>
      </c>
      <c r="N816" t="s">
        <v>99</v>
      </c>
      <c r="O816" t="s">
        <v>100</v>
      </c>
      <c r="P816" t="s">
        <v>1402</v>
      </c>
      <c r="Q816" t="s">
        <v>102</v>
      </c>
      <c r="R816">
        <v>0</v>
      </c>
      <c r="S816">
        <v>0</v>
      </c>
      <c r="T816">
        <v>20.25</v>
      </c>
      <c r="U816">
        <v>0</v>
      </c>
      <c r="V816">
        <v>0</v>
      </c>
      <c r="W816">
        <v>5.5</v>
      </c>
      <c r="X816">
        <v>5.5</v>
      </c>
      <c r="Y816">
        <v>0</v>
      </c>
      <c r="Z816">
        <v>1</v>
      </c>
      <c r="AA816">
        <v>60</v>
      </c>
      <c r="AB816" t="s">
        <v>1916</v>
      </c>
      <c r="AD816" t="s">
        <v>1916</v>
      </c>
      <c r="AE816" t="s">
        <v>1916</v>
      </c>
      <c r="AF816" t="s">
        <v>111</v>
      </c>
      <c r="AG816" t="s">
        <v>105</v>
      </c>
      <c r="AH816">
        <v>24</v>
      </c>
      <c r="AI816">
        <v>11</v>
      </c>
      <c r="AJ816">
        <v>9</v>
      </c>
      <c r="AK816">
        <v>0</v>
      </c>
      <c r="AL816">
        <v>0</v>
      </c>
      <c r="AM816">
        <v>0</v>
      </c>
      <c r="AN816">
        <v>0</v>
      </c>
      <c r="AO816">
        <v>0</v>
      </c>
      <c r="AP816" t="s">
        <v>106</v>
      </c>
      <c r="AQ816" t="s">
        <v>107</v>
      </c>
      <c r="AR816" t="s">
        <v>108</v>
      </c>
      <c r="AS816" t="s">
        <v>109</v>
      </c>
      <c r="AT816" t="s">
        <v>110</v>
      </c>
      <c r="AU816" t="s">
        <v>104</v>
      </c>
      <c r="AX816" t="s">
        <v>104</v>
      </c>
      <c r="AY816">
        <v>0</v>
      </c>
      <c r="AZ816">
        <v>0</v>
      </c>
      <c r="BA816">
        <v>5.5</v>
      </c>
      <c r="BC816">
        <v>0</v>
      </c>
      <c r="BD816">
        <v>7</v>
      </c>
      <c r="BJ816" t="s">
        <v>111</v>
      </c>
      <c r="BK816" t="s">
        <v>113</v>
      </c>
      <c r="BL816" t="str">
        <f>"https://www.hvlgroup.com/Products/Specs/"&amp;"H326101-AGB"</f>
        <v>https://www.hvlgroup.com/Products/Specs/H326101-AGB</v>
      </c>
      <c r="BM816" t="s">
        <v>1917</v>
      </c>
      <c r="BN816" t="str">
        <f>"https://www.hvlgroup.com/Product/"&amp;"H326101-AGB"</f>
        <v>https://www.hvlgroup.com/Product/H326101-AGB</v>
      </c>
      <c r="BO816" t="s">
        <v>104</v>
      </c>
      <c r="BP816" t="s">
        <v>104</v>
      </c>
      <c r="BQ816" t="s">
        <v>260</v>
      </c>
      <c r="BR816" t="s">
        <v>116</v>
      </c>
      <c r="BS816" t="s">
        <v>1918</v>
      </c>
      <c r="BT816">
        <v>9.8800000000000008</v>
      </c>
      <c r="BV816" s="1">
        <v>43617</v>
      </c>
      <c r="BW816">
        <v>0</v>
      </c>
      <c r="BX816">
        <v>0</v>
      </c>
      <c r="BY816" t="s">
        <v>104</v>
      </c>
      <c r="BZ816">
        <v>0</v>
      </c>
      <c r="CA816">
        <v>0</v>
      </c>
      <c r="CB816">
        <v>0</v>
      </c>
      <c r="CC816">
        <v>0</v>
      </c>
      <c r="CD816">
        <v>1</v>
      </c>
      <c r="CF816" t="s">
        <v>90</v>
      </c>
      <c r="CI816" t="s">
        <v>111</v>
      </c>
      <c r="CJ816" t="s">
        <v>118</v>
      </c>
      <c r="CK816" t="s">
        <v>111</v>
      </c>
      <c r="CL816" t="s">
        <v>119</v>
      </c>
      <c r="CM816" t="s">
        <v>104</v>
      </c>
    </row>
    <row r="817" spans="1:91" x14ac:dyDescent="0.25">
      <c r="A817" t="s">
        <v>89</v>
      </c>
      <c r="B817" t="s">
        <v>90</v>
      </c>
      <c r="C817" t="s">
        <v>1919</v>
      </c>
      <c r="D817" t="s">
        <v>1914</v>
      </c>
      <c r="E817" s="4">
        <v>806134891190</v>
      </c>
      <c r="F817" t="s">
        <v>93</v>
      </c>
      <c r="G817" s="4">
        <v>79</v>
      </c>
      <c r="H817" s="4">
        <v>158</v>
      </c>
      <c r="I817" t="s">
        <v>548</v>
      </c>
      <c r="J817" t="s">
        <v>1915</v>
      </c>
      <c r="K817" t="s">
        <v>96</v>
      </c>
      <c r="L817" t="s">
        <v>97</v>
      </c>
      <c r="M817" t="s">
        <v>98</v>
      </c>
      <c r="N817" t="s">
        <v>124</v>
      </c>
      <c r="O817" t="s">
        <v>100</v>
      </c>
      <c r="P817" t="s">
        <v>161</v>
      </c>
      <c r="Q817" t="s">
        <v>162</v>
      </c>
      <c r="R817">
        <v>0</v>
      </c>
      <c r="S817">
        <v>0</v>
      </c>
      <c r="T817">
        <v>20.25</v>
      </c>
      <c r="U817">
        <v>0</v>
      </c>
      <c r="V817">
        <v>0</v>
      </c>
      <c r="W817">
        <v>5.5</v>
      </c>
      <c r="X817">
        <v>5.5</v>
      </c>
      <c r="Y817">
        <v>0</v>
      </c>
      <c r="Z817">
        <v>1</v>
      </c>
      <c r="AA817">
        <v>60</v>
      </c>
      <c r="AB817" t="s">
        <v>1916</v>
      </c>
      <c r="AD817" t="s">
        <v>1916</v>
      </c>
      <c r="AE817" t="s">
        <v>1916</v>
      </c>
      <c r="AF817" t="s">
        <v>111</v>
      </c>
      <c r="AG817" t="s">
        <v>105</v>
      </c>
      <c r="AH817">
        <v>24</v>
      </c>
      <c r="AI817">
        <v>11</v>
      </c>
      <c r="AJ817">
        <v>9</v>
      </c>
      <c r="AK817">
        <v>0</v>
      </c>
      <c r="AL817">
        <v>0</v>
      </c>
      <c r="AM817">
        <v>0</v>
      </c>
      <c r="AN817">
        <v>0</v>
      </c>
      <c r="AO817">
        <v>0</v>
      </c>
      <c r="AP817" t="s">
        <v>106</v>
      </c>
      <c r="AQ817" t="s">
        <v>107</v>
      </c>
      <c r="AR817" t="s">
        <v>108</v>
      </c>
      <c r="AS817" t="s">
        <v>109</v>
      </c>
      <c r="AT817" t="s">
        <v>110</v>
      </c>
      <c r="AU817" t="s">
        <v>104</v>
      </c>
      <c r="AX817" t="s">
        <v>104</v>
      </c>
      <c r="AY817">
        <v>0</v>
      </c>
      <c r="AZ817">
        <v>0</v>
      </c>
      <c r="BA817">
        <v>5.5</v>
      </c>
      <c r="BC817">
        <v>0</v>
      </c>
      <c r="BD817">
        <v>7</v>
      </c>
      <c r="BJ817" t="s">
        <v>111</v>
      </c>
      <c r="BK817" t="s">
        <v>125</v>
      </c>
      <c r="BL817" t="str">
        <f>"https://www.hvlgroup.com/Products/Specs/"&amp;"H326101-PN"</f>
        <v>https://www.hvlgroup.com/Products/Specs/H326101-PN</v>
      </c>
      <c r="BM817" t="s">
        <v>1917</v>
      </c>
      <c r="BN817" t="str">
        <f>"https://www.hvlgroup.com/Product/"&amp;"H326101-PN"</f>
        <v>https://www.hvlgroup.com/Product/H326101-PN</v>
      </c>
      <c r="BO817" t="s">
        <v>104</v>
      </c>
      <c r="BP817" t="s">
        <v>104</v>
      </c>
      <c r="BQ817" t="s">
        <v>260</v>
      </c>
      <c r="BR817" t="s">
        <v>116</v>
      </c>
      <c r="BS817" t="s">
        <v>1918</v>
      </c>
      <c r="BT817">
        <v>9.8800000000000008</v>
      </c>
      <c r="BV817" s="1">
        <v>43617</v>
      </c>
      <c r="BW817">
        <v>0</v>
      </c>
      <c r="BX817">
        <v>0</v>
      </c>
      <c r="BY817" t="s">
        <v>104</v>
      </c>
      <c r="BZ817">
        <v>0</v>
      </c>
      <c r="CA817">
        <v>0</v>
      </c>
      <c r="CB817">
        <v>0</v>
      </c>
      <c r="CC817">
        <v>0</v>
      </c>
      <c r="CD817">
        <v>1</v>
      </c>
      <c r="CF817" t="s">
        <v>90</v>
      </c>
      <c r="CI817" t="s">
        <v>111</v>
      </c>
      <c r="CJ817" t="s">
        <v>118</v>
      </c>
      <c r="CK817" t="s">
        <v>111</v>
      </c>
      <c r="CL817" t="s">
        <v>119</v>
      </c>
      <c r="CM817" t="s">
        <v>104</v>
      </c>
    </row>
    <row r="818" spans="1:91" x14ac:dyDescent="0.25">
      <c r="A818" t="s">
        <v>89</v>
      </c>
      <c r="B818" t="s">
        <v>90</v>
      </c>
      <c r="C818" t="s">
        <v>1920</v>
      </c>
      <c r="D818" t="s">
        <v>1921</v>
      </c>
      <c r="E818" s="4">
        <v>806134891886</v>
      </c>
      <c r="F818" t="s">
        <v>128</v>
      </c>
      <c r="G818" s="4">
        <v>115</v>
      </c>
      <c r="H818" s="4">
        <v>230</v>
      </c>
      <c r="I818" t="s">
        <v>548</v>
      </c>
      <c r="J818" t="s">
        <v>1915</v>
      </c>
      <c r="K818" t="s">
        <v>96</v>
      </c>
      <c r="L818" t="s">
        <v>97</v>
      </c>
      <c r="M818" t="s">
        <v>98</v>
      </c>
      <c r="N818" t="s">
        <v>99</v>
      </c>
      <c r="O818" t="s">
        <v>100</v>
      </c>
      <c r="P818" t="s">
        <v>161</v>
      </c>
      <c r="Q818" t="s">
        <v>162</v>
      </c>
      <c r="R818">
        <v>0</v>
      </c>
      <c r="S818">
        <v>0</v>
      </c>
      <c r="T818">
        <v>28</v>
      </c>
      <c r="U818">
        <v>0</v>
      </c>
      <c r="V818">
        <v>0</v>
      </c>
      <c r="W818">
        <v>5.5</v>
      </c>
      <c r="X818">
        <v>5.5</v>
      </c>
      <c r="Y818">
        <v>0</v>
      </c>
      <c r="Z818">
        <v>2</v>
      </c>
      <c r="AA818">
        <v>60</v>
      </c>
      <c r="AB818" t="s">
        <v>1916</v>
      </c>
      <c r="AD818" t="s">
        <v>1916</v>
      </c>
      <c r="AE818" t="s">
        <v>1916</v>
      </c>
      <c r="AF818" t="s">
        <v>111</v>
      </c>
      <c r="AG818" t="s">
        <v>105</v>
      </c>
      <c r="AH818">
        <v>31</v>
      </c>
      <c r="AI818">
        <v>13</v>
      </c>
      <c r="AJ818">
        <v>9</v>
      </c>
      <c r="AK818">
        <v>0</v>
      </c>
      <c r="AL818">
        <v>0</v>
      </c>
      <c r="AM818">
        <v>0</v>
      </c>
      <c r="AN818">
        <v>0</v>
      </c>
      <c r="AO818">
        <v>0</v>
      </c>
      <c r="AP818" t="s">
        <v>106</v>
      </c>
      <c r="AQ818" t="s">
        <v>107</v>
      </c>
      <c r="AR818" t="s">
        <v>108</v>
      </c>
      <c r="AS818" t="s">
        <v>109</v>
      </c>
      <c r="AT818" t="s">
        <v>110</v>
      </c>
      <c r="AU818" t="s">
        <v>104</v>
      </c>
      <c r="AX818" t="s">
        <v>104</v>
      </c>
      <c r="AY818">
        <v>0</v>
      </c>
      <c r="AZ818">
        <v>0</v>
      </c>
      <c r="BA818">
        <v>5.5</v>
      </c>
      <c r="BC818">
        <v>0</v>
      </c>
      <c r="BD818">
        <v>7</v>
      </c>
      <c r="BJ818" t="s">
        <v>111</v>
      </c>
      <c r="BK818" t="s">
        <v>113</v>
      </c>
      <c r="BL818" t="str">
        <f>"https://www.hvlgroup.com/Products/Specs/"&amp;"H326102-AGB"</f>
        <v>https://www.hvlgroup.com/Products/Specs/H326102-AGB</v>
      </c>
      <c r="BM818" t="s">
        <v>1917</v>
      </c>
      <c r="BN818" t="str">
        <f>"https://www.hvlgroup.com/Product/"&amp;"H326102-AGB"</f>
        <v>https://www.hvlgroup.com/Product/H326102-AGB</v>
      </c>
      <c r="BO818" t="s">
        <v>104</v>
      </c>
      <c r="BP818" t="s">
        <v>104</v>
      </c>
      <c r="BQ818" t="s">
        <v>260</v>
      </c>
      <c r="BR818" t="s">
        <v>116</v>
      </c>
      <c r="BS818" t="s">
        <v>1918</v>
      </c>
      <c r="BT818">
        <v>9.8800000000000008</v>
      </c>
      <c r="BV818" s="1">
        <v>43617</v>
      </c>
      <c r="BW818">
        <v>0</v>
      </c>
      <c r="BX818">
        <v>0</v>
      </c>
      <c r="BY818" t="s">
        <v>104</v>
      </c>
      <c r="BZ818">
        <v>0</v>
      </c>
      <c r="CA818">
        <v>0</v>
      </c>
      <c r="CB818">
        <v>0</v>
      </c>
      <c r="CC818">
        <v>0</v>
      </c>
      <c r="CD818">
        <v>1</v>
      </c>
      <c r="CF818" t="s">
        <v>90</v>
      </c>
      <c r="CI818" t="s">
        <v>111</v>
      </c>
      <c r="CJ818" t="s">
        <v>118</v>
      </c>
      <c r="CK818" t="s">
        <v>111</v>
      </c>
      <c r="CL818" t="s">
        <v>119</v>
      </c>
      <c r="CM818" t="s">
        <v>104</v>
      </c>
    </row>
    <row r="819" spans="1:91" x14ac:dyDescent="0.25">
      <c r="A819" t="s">
        <v>89</v>
      </c>
      <c r="B819" t="s">
        <v>90</v>
      </c>
      <c r="C819" t="s">
        <v>1922</v>
      </c>
      <c r="D819" t="s">
        <v>1921</v>
      </c>
      <c r="E819" s="4">
        <v>806134891831</v>
      </c>
      <c r="F819" t="s">
        <v>128</v>
      </c>
      <c r="G819" s="4">
        <v>115</v>
      </c>
      <c r="H819" s="4">
        <v>230</v>
      </c>
      <c r="I819" t="s">
        <v>548</v>
      </c>
      <c r="J819" t="s">
        <v>1915</v>
      </c>
      <c r="K819" t="s">
        <v>96</v>
      </c>
      <c r="L819" t="s">
        <v>97</v>
      </c>
      <c r="M819" t="s">
        <v>98</v>
      </c>
      <c r="N819" t="s">
        <v>124</v>
      </c>
      <c r="O819" t="s">
        <v>100</v>
      </c>
      <c r="P819" t="s">
        <v>161</v>
      </c>
      <c r="Q819" t="s">
        <v>162</v>
      </c>
      <c r="R819">
        <v>0</v>
      </c>
      <c r="S819">
        <v>0</v>
      </c>
      <c r="T819">
        <v>28</v>
      </c>
      <c r="U819">
        <v>0</v>
      </c>
      <c r="V819">
        <v>0</v>
      </c>
      <c r="W819">
        <v>5.5</v>
      </c>
      <c r="X819">
        <v>5.5</v>
      </c>
      <c r="Y819">
        <v>0</v>
      </c>
      <c r="Z819">
        <v>2</v>
      </c>
      <c r="AA819">
        <v>60</v>
      </c>
      <c r="AB819" t="s">
        <v>1916</v>
      </c>
      <c r="AD819" t="s">
        <v>1916</v>
      </c>
      <c r="AE819" t="s">
        <v>1916</v>
      </c>
      <c r="AF819" t="s">
        <v>111</v>
      </c>
      <c r="AG819" t="s">
        <v>105</v>
      </c>
      <c r="AH819">
        <v>31</v>
      </c>
      <c r="AI819">
        <v>13</v>
      </c>
      <c r="AJ819">
        <v>9</v>
      </c>
      <c r="AK819">
        <v>0</v>
      </c>
      <c r="AL819">
        <v>0</v>
      </c>
      <c r="AM819">
        <v>0</v>
      </c>
      <c r="AN819">
        <v>0</v>
      </c>
      <c r="AO819">
        <v>0</v>
      </c>
      <c r="AP819" t="s">
        <v>106</v>
      </c>
      <c r="AQ819" t="s">
        <v>107</v>
      </c>
      <c r="AR819" t="s">
        <v>108</v>
      </c>
      <c r="AS819" t="s">
        <v>109</v>
      </c>
      <c r="AT819" t="s">
        <v>110</v>
      </c>
      <c r="AU819" t="s">
        <v>104</v>
      </c>
      <c r="AX819" t="s">
        <v>104</v>
      </c>
      <c r="AY819">
        <v>0</v>
      </c>
      <c r="AZ819">
        <v>0</v>
      </c>
      <c r="BA819">
        <v>5.5</v>
      </c>
      <c r="BC819">
        <v>0</v>
      </c>
      <c r="BD819">
        <v>7</v>
      </c>
      <c r="BJ819" t="s">
        <v>111</v>
      </c>
      <c r="BK819" t="s">
        <v>125</v>
      </c>
      <c r="BL819" t="str">
        <f>"https://www.hvlgroup.com/Products/Specs/"&amp;"H326102-PN"</f>
        <v>https://www.hvlgroup.com/Products/Specs/H326102-PN</v>
      </c>
      <c r="BM819" t="s">
        <v>1917</v>
      </c>
      <c r="BN819" t="str">
        <f>"https://www.hvlgroup.com/Product/"&amp;"H326102-PN"</f>
        <v>https://www.hvlgroup.com/Product/H326102-PN</v>
      </c>
      <c r="BO819" t="s">
        <v>104</v>
      </c>
      <c r="BP819" t="s">
        <v>104</v>
      </c>
      <c r="BQ819" t="s">
        <v>260</v>
      </c>
      <c r="BR819" t="s">
        <v>116</v>
      </c>
      <c r="BS819" t="s">
        <v>1918</v>
      </c>
      <c r="BT819">
        <v>9.8800000000000008</v>
      </c>
      <c r="BV819" s="1">
        <v>43617</v>
      </c>
      <c r="BW819">
        <v>0</v>
      </c>
      <c r="BX819">
        <v>0</v>
      </c>
      <c r="BY819" t="s">
        <v>104</v>
      </c>
      <c r="BZ819">
        <v>0</v>
      </c>
      <c r="CA819">
        <v>0</v>
      </c>
      <c r="CB819">
        <v>0</v>
      </c>
      <c r="CC819">
        <v>0</v>
      </c>
      <c r="CD819">
        <v>1</v>
      </c>
      <c r="CF819" t="s">
        <v>90</v>
      </c>
      <c r="CI819" t="s">
        <v>111</v>
      </c>
      <c r="CJ819" t="s">
        <v>118</v>
      </c>
      <c r="CK819" t="s">
        <v>111</v>
      </c>
      <c r="CL819" t="s">
        <v>119</v>
      </c>
      <c r="CM819" t="s">
        <v>104</v>
      </c>
    </row>
    <row r="820" spans="1:91" x14ac:dyDescent="0.25">
      <c r="A820" t="s">
        <v>89</v>
      </c>
      <c r="B820" t="s">
        <v>90</v>
      </c>
      <c r="C820" t="s">
        <v>1923</v>
      </c>
      <c r="D820" t="s">
        <v>1924</v>
      </c>
      <c r="E820" s="4">
        <v>806134891824</v>
      </c>
      <c r="F820" t="s">
        <v>1925</v>
      </c>
      <c r="G820" s="4">
        <v>165</v>
      </c>
      <c r="H820" s="4">
        <v>330</v>
      </c>
      <c r="I820" t="s">
        <v>1045</v>
      </c>
      <c r="J820" t="s">
        <v>1915</v>
      </c>
      <c r="K820" t="s">
        <v>96</v>
      </c>
      <c r="L820" t="s">
        <v>97</v>
      </c>
      <c r="M820" t="s">
        <v>98</v>
      </c>
      <c r="N820" t="s">
        <v>99</v>
      </c>
      <c r="O820" t="s">
        <v>100</v>
      </c>
      <c r="P820" t="s">
        <v>161</v>
      </c>
      <c r="Q820" t="s">
        <v>162</v>
      </c>
      <c r="R820">
        <v>0</v>
      </c>
      <c r="S820">
        <v>11.75</v>
      </c>
      <c r="T820">
        <v>28</v>
      </c>
      <c r="U820">
        <v>31</v>
      </c>
      <c r="V820">
        <v>70</v>
      </c>
      <c r="W820">
        <v>0</v>
      </c>
      <c r="X820">
        <v>0</v>
      </c>
      <c r="Y820">
        <v>0</v>
      </c>
      <c r="Z820">
        <v>2</v>
      </c>
      <c r="AA820">
        <v>75</v>
      </c>
      <c r="AB820" t="s">
        <v>1916</v>
      </c>
      <c r="AD820" t="s">
        <v>1916</v>
      </c>
      <c r="AE820" t="s">
        <v>1916</v>
      </c>
      <c r="AF820" t="s">
        <v>111</v>
      </c>
      <c r="AG820" t="s">
        <v>105</v>
      </c>
      <c r="AH820">
        <v>31</v>
      </c>
      <c r="AI820">
        <v>13</v>
      </c>
      <c r="AJ820">
        <v>9</v>
      </c>
      <c r="AK820">
        <v>0</v>
      </c>
      <c r="AL820">
        <v>0</v>
      </c>
      <c r="AM820">
        <v>0</v>
      </c>
      <c r="AN820">
        <v>0</v>
      </c>
      <c r="AO820">
        <v>0</v>
      </c>
      <c r="AP820" t="s">
        <v>106</v>
      </c>
      <c r="AQ820" t="s">
        <v>107</v>
      </c>
      <c r="AR820" t="s">
        <v>108</v>
      </c>
      <c r="AS820" t="s">
        <v>109</v>
      </c>
      <c r="AT820" t="s">
        <v>110</v>
      </c>
      <c r="AU820" t="s">
        <v>104</v>
      </c>
      <c r="AX820" t="s">
        <v>104</v>
      </c>
      <c r="AY820">
        <v>0</v>
      </c>
      <c r="AZ820">
        <v>0</v>
      </c>
      <c r="BA820">
        <v>5.5</v>
      </c>
      <c r="BC820">
        <v>0</v>
      </c>
      <c r="BD820">
        <v>10</v>
      </c>
      <c r="BE820" t="s">
        <v>392</v>
      </c>
      <c r="BJ820" t="s">
        <v>111</v>
      </c>
      <c r="BK820" t="s">
        <v>113</v>
      </c>
      <c r="BL820" t="str">
        <f>"https://www.hvlgroup.com/Products/Specs/"&amp;"H326702-AGB"</f>
        <v>https://www.hvlgroup.com/Products/Specs/H326702-AGB</v>
      </c>
      <c r="BM820" t="s">
        <v>1926</v>
      </c>
      <c r="BN820" t="str">
        <f>"https://www.hvlgroup.com/Product/"&amp;"H326702-AGB"</f>
        <v>https://www.hvlgroup.com/Product/H326702-AGB</v>
      </c>
      <c r="BO820" t="s">
        <v>104</v>
      </c>
      <c r="BP820" t="s">
        <v>104</v>
      </c>
      <c r="BQ820" t="s">
        <v>260</v>
      </c>
      <c r="BR820" t="s">
        <v>116</v>
      </c>
      <c r="BS820" t="s">
        <v>1918</v>
      </c>
      <c r="BT820">
        <v>13</v>
      </c>
      <c r="BV820" s="1">
        <v>43617</v>
      </c>
      <c r="BW820">
        <v>70</v>
      </c>
      <c r="BX820">
        <v>31</v>
      </c>
      <c r="BY820" t="s">
        <v>104</v>
      </c>
      <c r="BZ820">
        <v>0</v>
      </c>
      <c r="CA820">
        <v>0</v>
      </c>
      <c r="CB820">
        <v>0</v>
      </c>
      <c r="CC820">
        <v>0</v>
      </c>
      <c r="CD820">
        <v>1</v>
      </c>
      <c r="CF820" t="s">
        <v>90</v>
      </c>
      <c r="CI820" t="s">
        <v>111</v>
      </c>
      <c r="CJ820" t="s">
        <v>118</v>
      </c>
      <c r="CK820" t="s">
        <v>111</v>
      </c>
      <c r="CL820" t="s">
        <v>119</v>
      </c>
      <c r="CM820" t="s">
        <v>104</v>
      </c>
    </row>
    <row r="821" spans="1:91" x14ac:dyDescent="0.25">
      <c r="A821" t="s">
        <v>89</v>
      </c>
      <c r="B821" t="s">
        <v>90</v>
      </c>
      <c r="C821" t="s">
        <v>1927</v>
      </c>
      <c r="D821" t="s">
        <v>1924</v>
      </c>
      <c r="E821" s="4">
        <v>806134891800</v>
      </c>
      <c r="F821" t="s">
        <v>1925</v>
      </c>
      <c r="G821" s="4">
        <v>165</v>
      </c>
      <c r="H821" s="4">
        <v>330</v>
      </c>
      <c r="I821" t="s">
        <v>1045</v>
      </c>
      <c r="J821" t="s">
        <v>1915</v>
      </c>
      <c r="K821" t="s">
        <v>96</v>
      </c>
      <c r="L821" t="s">
        <v>97</v>
      </c>
      <c r="M821" t="s">
        <v>98</v>
      </c>
      <c r="N821" t="s">
        <v>124</v>
      </c>
      <c r="O821" t="s">
        <v>100</v>
      </c>
      <c r="P821" t="s">
        <v>161</v>
      </c>
      <c r="Q821" t="s">
        <v>162</v>
      </c>
      <c r="R821">
        <v>0</v>
      </c>
      <c r="S821">
        <v>11.75</v>
      </c>
      <c r="T821">
        <v>28</v>
      </c>
      <c r="U821">
        <v>31</v>
      </c>
      <c r="V821">
        <v>70</v>
      </c>
      <c r="W821">
        <v>0</v>
      </c>
      <c r="X821">
        <v>0</v>
      </c>
      <c r="Y821">
        <v>0</v>
      </c>
      <c r="Z821">
        <v>2</v>
      </c>
      <c r="AA821">
        <v>75</v>
      </c>
      <c r="AB821" t="s">
        <v>1916</v>
      </c>
      <c r="AD821" t="s">
        <v>1916</v>
      </c>
      <c r="AE821" t="s">
        <v>1916</v>
      </c>
      <c r="AF821" t="s">
        <v>111</v>
      </c>
      <c r="AG821" t="s">
        <v>105</v>
      </c>
      <c r="AH821">
        <v>31</v>
      </c>
      <c r="AI821">
        <v>13</v>
      </c>
      <c r="AJ821">
        <v>9</v>
      </c>
      <c r="AK821">
        <v>0</v>
      </c>
      <c r="AL821">
        <v>0</v>
      </c>
      <c r="AM821">
        <v>0</v>
      </c>
      <c r="AN821">
        <v>0</v>
      </c>
      <c r="AO821">
        <v>0</v>
      </c>
      <c r="AP821" t="s">
        <v>106</v>
      </c>
      <c r="AQ821" t="s">
        <v>107</v>
      </c>
      <c r="AR821" t="s">
        <v>108</v>
      </c>
      <c r="AS821" t="s">
        <v>109</v>
      </c>
      <c r="AT821" t="s">
        <v>110</v>
      </c>
      <c r="AU821" t="s">
        <v>104</v>
      </c>
      <c r="AX821" t="s">
        <v>104</v>
      </c>
      <c r="AY821">
        <v>0</v>
      </c>
      <c r="AZ821">
        <v>0</v>
      </c>
      <c r="BA821">
        <v>5.5</v>
      </c>
      <c r="BC821">
        <v>0</v>
      </c>
      <c r="BD821">
        <v>10</v>
      </c>
      <c r="BE821" t="s">
        <v>392</v>
      </c>
      <c r="BJ821" t="s">
        <v>111</v>
      </c>
      <c r="BK821" t="s">
        <v>125</v>
      </c>
      <c r="BL821" t="str">
        <f>"https://www.hvlgroup.com/Products/Specs/"&amp;"H326702-PN"</f>
        <v>https://www.hvlgroup.com/Products/Specs/H326702-PN</v>
      </c>
      <c r="BM821" t="s">
        <v>1926</v>
      </c>
      <c r="BN821" t="str">
        <f>"https://www.hvlgroup.com/Product/"&amp;"H326702-PN"</f>
        <v>https://www.hvlgroup.com/Product/H326702-PN</v>
      </c>
      <c r="BO821" t="s">
        <v>104</v>
      </c>
      <c r="BP821" t="s">
        <v>104</v>
      </c>
      <c r="BQ821" t="s">
        <v>260</v>
      </c>
      <c r="BR821" t="s">
        <v>116</v>
      </c>
      <c r="BS821" t="s">
        <v>1918</v>
      </c>
      <c r="BT821">
        <v>13</v>
      </c>
      <c r="BV821" s="1">
        <v>43617</v>
      </c>
      <c r="BW821">
        <v>70</v>
      </c>
      <c r="BX821">
        <v>31</v>
      </c>
      <c r="BY821" t="s">
        <v>104</v>
      </c>
      <c r="BZ821">
        <v>0</v>
      </c>
      <c r="CA821">
        <v>0</v>
      </c>
      <c r="CB821">
        <v>0</v>
      </c>
      <c r="CC821">
        <v>0</v>
      </c>
      <c r="CD821">
        <v>1</v>
      </c>
      <c r="CF821" t="s">
        <v>90</v>
      </c>
      <c r="CI821" t="s">
        <v>111</v>
      </c>
      <c r="CJ821" t="s">
        <v>118</v>
      </c>
      <c r="CK821" t="s">
        <v>111</v>
      </c>
      <c r="CL821" t="s">
        <v>119</v>
      </c>
      <c r="CM821" t="s">
        <v>104</v>
      </c>
    </row>
    <row r="822" spans="1:91" x14ac:dyDescent="0.25">
      <c r="A822" t="s">
        <v>89</v>
      </c>
      <c r="B822" t="s">
        <v>90</v>
      </c>
      <c r="C822" t="s">
        <v>1928</v>
      </c>
      <c r="D822" t="s">
        <v>1929</v>
      </c>
      <c r="E822" s="4">
        <v>806134891909</v>
      </c>
      <c r="F822" t="s">
        <v>872</v>
      </c>
      <c r="G822" s="4">
        <v>240</v>
      </c>
      <c r="H822" s="4">
        <v>480</v>
      </c>
      <c r="I822" t="s">
        <v>1088</v>
      </c>
      <c r="J822" t="s">
        <v>1915</v>
      </c>
      <c r="K822" t="s">
        <v>96</v>
      </c>
      <c r="L822" t="s">
        <v>97</v>
      </c>
      <c r="M822" t="s">
        <v>98</v>
      </c>
      <c r="N822" t="s">
        <v>99</v>
      </c>
      <c r="O822" t="s">
        <v>100</v>
      </c>
      <c r="P822" t="s">
        <v>161</v>
      </c>
      <c r="Q822" t="s">
        <v>162</v>
      </c>
      <c r="R822">
        <v>0</v>
      </c>
      <c r="S822">
        <v>0</v>
      </c>
      <c r="T822">
        <v>9.5</v>
      </c>
      <c r="U822">
        <v>12.5</v>
      </c>
      <c r="V822">
        <v>63.5</v>
      </c>
      <c r="W822">
        <v>28</v>
      </c>
      <c r="X822">
        <v>0</v>
      </c>
      <c r="Y822">
        <v>0</v>
      </c>
      <c r="Z822">
        <v>4</v>
      </c>
      <c r="AA822">
        <v>60</v>
      </c>
      <c r="AB822" t="s">
        <v>1916</v>
      </c>
      <c r="AD822" t="s">
        <v>1916</v>
      </c>
      <c r="AE822" t="s">
        <v>1916</v>
      </c>
      <c r="AF822" t="s">
        <v>111</v>
      </c>
      <c r="AG822" t="s">
        <v>105</v>
      </c>
      <c r="AH822">
        <v>23.1448</v>
      </c>
      <c r="AI822">
        <v>21.090399999999999</v>
      </c>
      <c r="AJ822">
        <v>18.614799999999999</v>
      </c>
      <c r="AK822">
        <v>0</v>
      </c>
      <c r="AL822">
        <v>0</v>
      </c>
      <c r="AM822">
        <v>0</v>
      </c>
      <c r="AN822">
        <v>0</v>
      </c>
      <c r="AO822">
        <v>0</v>
      </c>
      <c r="AP822" t="s">
        <v>106</v>
      </c>
      <c r="AQ822" t="s">
        <v>107</v>
      </c>
      <c r="AR822" t="s">
        <v>108</v>
      </c>
      <c r="AS822" t="s">
        <v>109</v>
      </c>
      <c r="AT822" t="s">
        <v>110</v>
      </c>
      <c r="AU822" t="s">
        <v>104</v>
      </c>
      <c r="AX822" t="s">
        <v>104</v>
      </c>
      <c r="AY822">
        <v>0</v>
      </c>
      <c r="AZ822">
        <v>0</v>
      </c>
      <c r="BA822">
        <v>5.5</v>
      </c>
      <c r="BC822">
        <v>0</v>
      </c>
      <c r="BD822">
        <v>10</v>
      </c>
      <c r="BE822" t="s">
        <v>392</v>
      </c>
      <c r="BJ822" t="s">
        <v>111</v>
      </c>
      <c r="BK822" t="s">
        <v>113</v>
      </c>
      <c r="BL822" t="str">
        <f>"https://www.hvlgroup.com/Products/Specs/"&amp;"H326804-AGB"</f>
        <v>https://www.hvlgroup.com/Products/Specs/H326804-AGB</v>
      </c>
      <c r="BM822" t="s">
        <v>1930</v>
      </c>
      <c r="BN822" t="str">
        <f>"https://www.hvlgroup.com/Product/"&amp;"H326804-AGB"</f>
        <v>https://www.hvlgroup.com/Product/H326804-AGB</v>
      </c>
      <c r="BO822" t="s">
        <v>104</v>
      </c>
      <c r="BP822" t="s">
        <v>104</v>
      </c>
      <c r="BQ822" t="s">
        <v>260</v>
      </c>
      <c r="BR822" t="s">
        <v>116</v>
      </c>
      <c r="BS822" t="s">
        <v>1918</v>
      </c>
      <c r="BT822">
        <v>9.8800000000000008</v>
      </c>
      <c r="BV822" s="1">
        <v>43617</v>
      </c>
      <c r="BW822">
        <v>63.5</v>
      </c>
      <c r="BX822">
        <v>12.5</v>
      </c>
      <c r="BY822" t="s">
        <v>104</v>
      </c>
      <c r="BZ822">
        <v>0</v>
      </c>
      <c r="CA822">
        <v>0</v>
      </c>
      <c r="CB822">
        <v>0</v>
      </c>
      <c r="CC822">
        <v>0</v>
      </c>
      <c r="CD822">
        <v>1</v>
      </c>
      <c r="CF822" t="s">
        <v>90</v>
      </c>
      <c r="CI822" t="s">
        <v>111</v>
      </c>
      <c r="CJ822" t="s">
        <v>118</v>
      </c>
      <c r="CK822" t="s">
        <v>111</v>
      </c>
      <c r="CL822" t="s">
        <v>119</v>
      </c>
      <c r="CM822" t="s">
        <v>104</v>
      </c>
    </row>
    <row r="823" spans="1:91" x14ac:dyDescent="0.25">
      <c r="A823" t="s">
        <v>89</v>
      </c>
      <c r="B823" t="s">
        <v>90</v>
      </c>
      <c r="C823" t="s">
        <v>1931</v>
      </c>
      <c r="D823" t="s">
        <v>1929</v>
      </c>
      <c r="E823" s="4">
        <v>806134891893</v>
      </c>
      <c r="F823" t="s">
        <v>872</v>
      </c>
      <c r="G823" s="4">
        <v>240</v>
      </c>
      <c r="H823" s="4">
        <v>480</v>
      </c>
      <c r="I823" t="s">
        <v>1088</v>
      </c>
      <c r="J823" t="s">
        <v>1915</v>
      </c>
      <c r="K823" t="s">
        <v>96</v>
      </c>
      <c r="L823" t="s">
        <v>97</v>
      </c>
      <c r="M823" t="s">
        <v>98</v>
      </c>
      <c r="N823" t="s">
        <v>124</v>
      </c>
      <c r="O823" t="s">
        <v>100</v>
      </c>
      <c r="P823" t="s">
        <v>161</v>
      </c>
      <c r="Q823" t="s">
        <v>162</v>
      </c>
      <c r="R823">
        <v>0</v>
      </c>
      <c r="S823">
        <v>0</v>
      </c>
      <c r="T823">
        <v>9.5</v>
      </c>
      <c r="U823">
        <v>12.5</v>
      </c>
      <c r="V823">
        <v>63.5</v>
      </c>
      <c r="W823">
        <v>28</v>
      </c>
      <c r="X823">
        <v>0</v>
      </c>
      <c r="Y823">
        <v>0</v>
      </c>
      <c r="Z823">
        <v>4</v>
      </c>
      <c r="AA823">
        <v>60</v>
      </c>
      <c r="AB823" t="s">
        <v>1916</v>
      </c>
      <c r="AD823" t="s">
        <v>1916</v>
      </c>
      <c r="AE823" t="s">
        <v>1916</v>
      </c>
      <c r="AF823" t="s">
        <v>111</v>
      </c>
      <c r="AG823" t="s">
        <v>105</v>
      </c>
      <c r="AH823">
        <v>28</v>
      </c>
      <c r="AI823">
        <v>28</v>
      </c>
      <c r="AJ823">
        <v>9</v>
      </c>
      <c r="AK823">
        <v>0</v>
      </c>
      <c r="AL823">
        <v>0</v>
      </c>
      <c r="AM823">
        <v>0</v>
      </c>
      <c r="AN823">
        <v>0</v>
      </c>
      <c r="AO823">
        <v>0</v>
      </c>
      <c r="AP823" t="s">
        <v>106</v>
      </c>
      <c r="AQ823" t="s">
        <v>107</v>
      </c>
      <c r="AR823" t="s">
        <v>108</v>
      </c>
      <c r="AS823" t="s">
        <v>109</v>
      </c>
      <c r="AT823" t="s">
        <v>110</v>
      </c>
      <c r="AU823" t="s">
        <v>104</v>
      </c>
      <c r="AX823" t="s">
        <v>104</v>
      </c>
      <c r="AY823">
        <v>0</v>
      </c>
      <c r="AZ823">
        <v>0</v>
      </c>
      <c r="BA823">
        <v>5.5</v>
      </c>
      <c r="BC823">
        <v>0</v>
      </c>
      <c r="BD823">
        <v>10</v>
      </c>
      <c r="BE823" t="s">
        <v>392</v>
      </c>
      <c r="BJ823" t="s">
        <v>111</v>
      </c>
      <c r="BK823" t="s">
        <v>125</v>
      </c>
      <c r="BL823" t="str">
        <f>"https://www.hvlgroup.com/Products/Specs/"&amp;"H326804-PN"</f>
        <v>https://www.hvlgroup.com/Products/Specs/H326804-PN</v>
      </c>
      <c r="BM823" t="s">
        <v>1930</v>
      </c>
      <c r="BN823" t="str">
        <f>"https://www.hvlgroup.com/Product/"&amp;"H326804-PN"</f>
        <v>https://www.hvlgroup.com/Product/H326804-PN</v>
      </c>
      <c r="BO823" t="s">
        <v>104</v>
      </c>
      <c r="BP823" t="s">
        <v>104</v>
      </c>
      <c r="BQ823" t="s">
        <v>260</v>
      </c>
      <c r="BR823" t="s">
        <v>116</v>
      </c>
      <c r="BS823" t="s">
        <v>1918</v>
      </c>
      <c r="BT823">
        <v>9.8800000000000008</v>
      </c>
      <c r="BV823" s="1">
        <v>43617</v>
      </c>
      <c r="BW823">
        <v>63.5</v>
      </c>
      <c r="BX823">
        <v>12.5</v>
      </c>
      <c r="BY823" t="s">
        <v>104</v>
      </c>
      <c r="BZ823">
        <v>0</v>
      </c>
      <c r="CA823">
        <v>0</v>
      </c>
      <c r="CB823">
        <v>0</v>
      </c>
      <c r="CC823">
        <v>0</v>
      </c>
      <c r="CD823">
        <v>1</v>
      </c>
      <c r="CF823" t="s">
        <v>90</v>
      </c>
      <c r="CI823" t="s">
        <v>111</v>
      </c>
      <c r="CJ823" t="s">
        <v>118</v>
      </c>
      <c r="CK823" t="s">
        <v>111</v>
      </c>
      <c r="CL823" t="s">
        <v>119</v>
      </c>
      <c r="CM823" t="s">
        <v>104</v>
      </c>
    </row>
    <row r="824" spans="1:91" x14ac:dyDescent="0.25">
      <c r="A824" t="s">
        <v>89</v>
      </c>
      <c r="B824" t="s">
        <v>90</v>
      </c>
      <c r="C824" t="s">
        <v>1932</v>
      </c>
      <c r="D824" t="s">
        <v>1933</v>
      </c>
      <c r="E824" s="4">
        <v>806134890803</v>
      </c>
      <c r="F824" t="s">
        <v>658</v>
      </c>
      <c r="G824" s="4">
        <v>375</v>
      </c>
      <c r="H824" s="4">
        <v>750</v>
      </c>
      <c r="I824" t="s">
        <v>1088</v>
      </c>
      <c r="J824" t="s">
        <v>1915</v>
      </c>
      <c r="K824" t="s">
        <v>96</v>
      </c>
      <c r="L824" t="s">
        <v>97</v>
      </c>
      <c r="M824" t="s">
        <v>98</v>
      </c>
      <c r="N824" t="s">
        <v>99</v>
      </c>
      <c r="O824" t="s">
        <v>100</v>
      </c>
      <c r="P824" t="s">
        <v>161</v>
      </c>
      <c r="Q824" t="s">
        <v>162</v>
      </c>
      <c r="R824">
        <v>0</v>
      </c>
      <c r="S824">
        <v>0</v>
      </c>
      <c r="T824">
        <v>9.5</v>
      </c>
      <c r="U824">
        <v>12.5</v>
      </c>
      <c r="V824">
        <v>63.5</v>
      </c>
      <c r="W824">
        <v>40</v>
      </c>
      <c r="X824">
        <v>0</v>
      </c>
      <c r="Y824">
        <v>0</v>
      </c>
      <c r="Z824">
        <v>6</v>
      </c>
      <c r="AA824">
        <v>75</v>
      </c>
      <c r="AB824" t="s">
        <v>1916</v>
      </c>
      <c r="AD824" t="s">
        <v>1916</v>
      </c>
      <c r="AE824" t="s">
        <v>1916</v>
      </c>
      <c r="AF824" t="s">
        <v>111</v>
      </c>
      <c r="AG824" t="s">
        <v>105</v>
      </c>
      <c r="AH824">
        <v>27.8949</v>
      </c>
      <c r="AI824">
        <v>25.341200000000001</v>
      </c>
      <c r="AJ824">
        <v>20.6496</v>
      </c>
      <c r="AK824">
        <v>0</v>
      </c>
      <c r="AL824">
        <v>0</v>
      </c>
      <c r="AM824">
        <v>0</v>
      </c>
      <c r="AN824">
        <v>0</v>
      </c>
      <c r="AO824">
        <v>0</v>
      </c>
      <c r="AP824" t="s">
        <v>106</v>
      </c>
      <c r="AQ824" t="s">
        <v>107</v>
      </c>
      <c r="AR824" t="s">
        <v>108</v>
      </c>
      <c r="AS824" t="s">
        <v>109</v>
      </c>
      <c r="AT824" t="s">
        <v>110</v>
      </c>
      <c r="AU824" t="s">
        <v>104</v>
      </c>
      <c r="AX824" t="s">
        <v>104</v>
      </c>
      <c r="AY824">
        <v>0</v>
      </c>
      <c r="AZ824">
        <v>0</v>
      </c>
      <c r="BA824">
        <v>5.5</v>
      </c>
      <c r="BC824">
        <v>0</v>
      </c>
      <c r="BD824">
        <v>10</v>
      </c>
      <c r="BE824" t="s">
        <v>392</v>
      </c>
      <c r="BJ824" t="s">
        <v>111</v>
      </c>
      <c r="BK824" t="s">
        <v>113</v>
      </c>
      <c r="BL824" t="str">
        <f>"https://www.hvlgroup.com/Products/Specs/"&amp;"H326806-AGB"</f>
        <v>https://www.hvlgroup.com/Products/Specs/H326806-AGB</v>
      </c>
      <c r="BM824" t="s">
        <v>1930</v>
      </c>
      <c r="BN824" t="str">
        <f>"https://www.hvlgroup.com/Product/"&amp;"H326806-AGB"</f>
        <v>https://www.hvlgroup.com/Product/H326806-AGB</v>
      </c>
      <c r="BO824" t="s">
        <v>104</v>
      </c>
      <c r="BP824" t="s">
        <v>104</v>
      </c>
      <c r="BQ824" t="s">
        <v>260</v>
      </c>
      <c r="BR824" t="s">
        <v>116</v>
      </c>
      <c r="BS824" t="s">
        <v>1918</v>
      </c>
      <c r="BT824">
        <v>13</v>
      </c>
      <c r="BV824" s="1">
        <v>43617</v>
      </c>
      <c r="BW824">
        <v>63.5</v>
      </c>
      <c r="BX824">
        <v>12.5</v>
      </c>
      <c r="BY824" t="s">
        <v>104</v>
      </c>
      <c r="BZ824">
        <v>0</v>
      </c>
      <c r="CA824">
        <v>0</v>
      </c>
      <c r="CB824">
        <v>0</v>
      </c>
      <c r="CC824">
        <v>0</v>
      </c>
      <c r="CD824">
        <v>1</v>
      </c>
      <c r="CF824" t="s">
        <v>90</v>
      </c>
      <c r="CI824" t="s">
        <v>111</v>
      </c>
      <c r="CJ824" t="s">
        <v>118</v>
      </c>
      <c r="CK824" t="s">
        <v>111</v>
      </c>
      <c r="CL824" t="s">
        <v>119</v>
      </c>
      <c r="CM824" t="s">
        <v>104</v>
      </c>
    </row>
    <row r="825" spans="1:91" x14ac:dyDescent="0.25">
      <c r="A825" t="s">
        <v>89</v>
      </c>
      <c r="B825" t="s">
        <v>90</v>
      </c>
      <c r="C825" t="s">
        <v>1934</v>
      </c>
      <c r="D825" t="s">
        <v>1933</v>
      </c>
      <c r="E825" s="4">
        <v>806134891206</v>
      </c>
      <c r="F825" t="s">
        <v>658</v>
      </c>
      <c r="G825" s="4">
        <v>375</v>
      </c>
      <c r="H825" s="4">
        <v>750</v>
      </c>
      <c r="I825" t="s">
        <v>1088</v>
      </c>
      <c r="J825" t="s">
        <v>1915</v>
      </c>
      <c r="K825" t="s">
        <v>96</v>
      </c>
      <c r="L825" t="s">
        <v>97</v>
      </c>
      <c r="M825" t="s">
        <v>98</v>
      </c>
      <c r="N825" t="s">
        <v>124</v>
      </c>
      <c r="O825" t="s">
        <v>100</v>
      </c>
      <c r="P825" t="s">
        <v>161</v>
      </c>
      <c r="Q825" t="s">
        <v>162</v>
      </c>
      <c r="R825">
        <v>0</v>
      </c>
      <c r="S825">
        <v>0</v>
      </c>
      <c r="T825">
        <v>9.5</v>
      </c>
      <c r="U825">
        <v>12.5</v>
      </c>
      <c r="V825">
        <v>63.5</v>
      </c>
      <c r="W825">
        <v>40</v>
      </c>
      <c r="X825">
        <v>0</v>
      </c>
      <c r="Y825">
        <v>0</v>
      </c>
      <c r="Z825">
        <v>6</v>
      </c>
      <c r="AA825">
        <v>75</v>
      </c>
      <c r="AB825" t="s">
        <v>1916</v>
      </c>
      <c r="AD825" t="s">
        <v>1916</v>
      </c>
      <c r="AE825" t="s">
        <v>1916</v>
      </c>
      <c r="AF825" t="s">
        <v>111</v>
      </c>
      <c r="AG825" t="s">
        <v>105</v>
      </c>
      <c r="AH825">
        <v>43</v>
      </c>
      <c r="AI825">
        <v>38</v>
      </c>
      <c r="AJ825">
        <v>9</v>
      </c>
      <c r="AK825">
        <v>0</v>
      </c>
      <c r="AL825">
        <v>0</v>
      </c>
      <c r="AM825">
        <v>0</v>
      </c>
      <c r="AN825">
        <v>0</v>
      </c>
      <c r="AO825">
        <v>0</v>
      </c>
      <c r="AP825" t="s">
        <v>106</v>
      </c>
      <c r="AQ825" t="s">
        <v>107</v>
      </c>
      <c r="AR825" t="s">
        <v>108</v>
      </c>
      <c r="AS825" t="s">
        <v>109</v>
      </c>
      <c r="AT825" t="s">
        <v>110</v>
      </c>
      <c r="AU825" t="s">
        <v>104</v>
      </c>
      <c r="AX825" t="s">
        <v>104</v>
      </c>
      <c r="AY825">
        <v>0</v>
      </c>
      <c r="AZ825">
        <v>0</v>
      </c>
      <c r="BA825">
        <v>5.5</v>
      </c>
      <c r="BC825">
        <v>0</v>
      </c>
      <c r="BD825">
        <v>10</v>
      </c>
      <c r="BE825" t="s">
        <v>392</v>
      </c>
      <c r="BJ825" t="s">
        <v>111</v>
      </c>
      <c r="BK825" t="s">
        <v>125</v>
      </c>
      <c r="BL825" t="str">
        <f>"https://www.hvlgroup.com/Products/Specs/"&amp;"H326806-PN"</f>
        <v>https://www.hvlgroup.com/Products/Specs/H326806-PN</v>
      </c>
      <c r="BM825" t="s">
        <v>1930</v>
      </c>
      <c r="BN825" t="str">
        <f>"https://www.hvlgroup.com/Product/"&amp;"H326806-PN"</f>
        <v>https://www.hvlgroup.com/Product/H326806-PN</v>
      </c>
      <c r="BO825" t="s">
        <v>104</v>
      </c>
      <c r="BP825" t="s">
        <v>104</v>
      </c>
      <c r="BQ825" t="s">
        <v>260</v>
      </c>
      <c r="BR825" t="s">
        <v>116</v>
      </c>
      <c r="BS825" t="s">
        <v>1918</v>
      </c>
      <c r="BT825">
        <v>13</v>
      </c>
      <c r="BV825" s="1">
        <v>43617</v>
      </c>
      <c r="BW825">
        <v>63.5</v>
      </c>
      <c r="BX825">
        <v>12.5</v>
      </c>
      <c r="BY825" t="s">
        <v>104</v>
      </c>
      <c r="BZ825">
        <v>0</v>
      </c>
      <c r="CA825">
        <v>0</v>
      </c>
      <c r="CB825">
        <v>0</v>
      </c>
      <c r="CC825">
        <v>0</v>
      </c>
      <c r="CD825">
        <v>1</v>
      </c>
      <c r="CF825" t="s">
        <v>90</v>
      </c>
      <c r="CI825" t="s">
        <v>111</v>
      </c>
      <c r="CJ825" t="s">
        <v>118</v>
      </c>
      <c r="CK825" t="s">
        <v>111</v>
      </c>
      <c r="CL825" t="s">
        <v>119</v>
      </c>
      <c r="CM825" t="s">
        <v>104</v>
      </c>
    </row>
    <row r="826" spans="1:91" x14ac:dyDescent="0.25">
      <c r="A826" t="s">
        <v>89</v>
      </c>
      <c r="B826" t="s">
        <v>90</v>
      </c>
      <c r="C826" t="s">
        <v>1935</v>
      </c>
      <c r="D826" t="s">
        <v>1936</v>
      </c>
      <c r="E826" s="4">
        <v>806134891367</v>
      </c>
      <c r="F826" t="s">
        <v>990</v>
      </c>
      <c r="G826" s="4">
        <v>525</v>
      </c>
      <c r="H826" s="4">
        <v>1050</v>
      </c>
      <c r="I826" t="s">
        <v>1088</v>
      </c>
      <c r="J826" t="s">
        <v>1915</v>
      </c>
      <c r="K826" t="s">
        <v>96</v>
      </c>
      <c r="L826" t="s">
        <v>97</v>
      </c>
      <c r="M826" t="s">
        <v>98</v>
      </c>
      <c r="N826" t="s">
        <v>99</v>
      </c>
      <c r="O826" t="s">
        <v>100</v>
      </c>
      <c r="P826" t="s">
        <v>161</v>
      </c>
      <c r="Q826" t="s">
        <v>162</v>
      </c>
      <c r="R826">
        <v>0</v>
      </c>
      <c r="S826">
        <v>0</v>
      </c>
      <c r="T826">
        <v>16.25</v>
      </c>
      <c r="U826">
        <v>19.25</v>
      </c>
      <c r="V826">
        <v>70.25</v>
      </c>
      <c r="W826">
        <v>52.75</v>
      </c>
      <c r="X826">
        <v>0</v>
      </c>
      <c r="Y826">
        <v>0</v>
      </c>
      <c r="Z826">
        <v>8</v>
      </c>
      <c r="AA826">
        <v>75</v>
      </c>
      <c r="AB826" t="s">
        <v>1916</v>
      </c>
      <c r="AD826" t="s">
        <v>1916</v>
      </c>
      <c r="AE826" t="s">
        <v>1916</v>
      </c>
      <c r="AF826" t="s">
        <v>111</v>
      </c>
      <c r="AG826" t="s">
        <v>105</v>
      </c>
      <c r="AH826">
        <v>31.018699999999999</v>
      </c>
      <c r="AI826">
        <v>29.867999999999999</v>
      </c>
      <c r="AJ826">
        <v>22.466200000000001</v>
      </c>
      <c r="AK826">
        <v>0</v>
      </c>
      <c r="AL826">
        <v>0</v>
      </c>
      <c r="AM826">
        <v>0</v>
      </c>
      <c r="AN826">
        <v>0</v>
      </c>
      <c r="AO826">
        <v>0</v>
      </c>
      <c r="AP826" t="s">
        <v>106</v>
      </c>
      <c r="AQ826" t="s">
        <v>107</v>
      </c>
      <c r="AR826" t="s">
        <v>108</v>
      </c>
      <c r="AS826" t="s">
        <v>109</v>
      </c>
      <c r="AT826" t="s">
        <v>110</v>
      </c>
      <c r="AU826" t="s">
        <v>104</v>
      </c>
      <c r="AX826" t="s">
        <v>104</v>
      </c>
      <c r="AY826">
        <v>0</v>
      </c>
      <c r="AZ826">
        <v>0</v>
      </c>
      <c r="BA826">
        <v>5.5</v>
      </c>
      <c r="BC826">
        <v>0</v>
      </c>
      <c r="BD826">
        <v>10</v>
      </c>
      <c r="BE826" t="s">
        <v>392</v>
      </c>
      <c r="BJ826" t="s">
        <v>111</v>
      </c>
      <c r="BK826" t="s">
        <v>113</v>
      </c>
      <c r="BL826" t="str">
        <f>"https://www.hvlgroup.com/Products/Specs/"&amp;"H326808-AGB"</f>
        <v>https://www.hvlgroup.com/Products/Specs/H326808-AGB</v>
      </c>
      <c r="BM826" t="s">
        <v>1930</v>
      </c>
      <c r="BN826" t="str">
        <f>"https://www.hvlgroup.com/Product/"&amp;"H326808-AGB"</f>
        <v>https://www.hvlgroup.com/Product/H326808-AGB</v>
      </c>
      <c r="BO826" t="s">
        <v>104</v>
      </c>
      <c r="BP826" t="s">
        <v>104</v>
      </c>
      <c r="BQ826" t="s">
        <v>260</v>
      </c>
      <c r="BR826" t="s">
        <v>116</v>
      </c>
      <c r="BS826" t="s">
        <v>1918</v>
      </c>
      <c r="BT826">
        <v>13</v>
      </c>
      <c r="BV826" s="1">
        <v>43617</v>
      </c>
      <c r="BW826">
        <v>70.25</v>
      </c>
      <c r="BX826">
        <v>19.25</v>
      </c>
      <c r="BY826" t="s">
        <v>104</v>
      </c>
      <c r="BZ826">
        <v>0</v>
      </c>
      <c r="CA826">
        <v>0</v>
      </c>
      <c r="CB826">
        <v>0</v>
      </c>
      <c r="CC826">
        <v>0</v>
      </c>
      <c r="CD826">
        <v>1</v>
      </c>
      <c r="CF826" t="s">
        <v>90</v>
      </c>
      <c r="CI826" t="s">
        <v>111</v>
      </c>
      <c r="CJ826" t="s">
        <v>118</v>
      </c>
      <c r="CK826" t="s">
        <v>111</v>
      </c>
      <c r="CL826" t="s">
        <v>119</v>
      </c>
      <c r="CM826" t="s">
        <v>104</v>
      </c>
    </row>
    <row r="827" spans="1:91" x14ac:dyDescent="0.25">
      <c r="A827" t="s">
        <v>89</v>
      </c>
      <c r="B827" t="s">
        <v>90</v>
      </c>
      <c r="C827" t="s">
        <v>1937</v>
      </c>
      <c r="D827" t="s">
        <v>1936</v>
      </c>
      <c r="E827" s="4">
        <v>806134891923</v>
      </c>
      <c r="F827" t="s">
        <v>990</v>
      </c>
      <c r="G827" s="4">
        <v>525</v>
      </c>
      <c r="H827" s="4">
        <v>1050</v>
      </c>
      <c r="I827" t="s">
        <v>1088</v>
      </c>
      <c r="J827" t="s">
        <v>1915</v>
      </c>
      <c r="K827" t="s">
        <v>96</v>
      </c>
      <c r="L827" t="s">
        <v>97</v>
      </c>
      <c r="M827" t="s">
        <v>98</v>
      </c>
      <c r="N827" t="s">
        <v>124</v>
      </c>
      <c r="O827" t="s">
        <v>100</v>
      </c>
      <c r="P827" t="s">
        <v>161</v>
      </c>
      <c r="Q827" t="s">
        <v>162</v>
      </c>
      <c r="R827">
        <v>0</v>
      </c>
      <c r="S827">
        <v>0</v>
      </c>
      <c r="T827">
        <v>16.25</v>
      </c>
      <c r="U827">
        <v>19.25</v>
      </c>
      <c r="V827">
        <v>70.25</v>
      </c>
      <c r="W827">
        <v>52.75</v>
      </c>
      <c r="X827">
        <v>0</v>
      </c>
      <c r="Y827">
        <v>0</v>
      </c>
      <c r="Z827">
        <v>8</v>
      </c>
      <c r="AA827">
        <v>75</v>
      </c>
      <c r="AB827" t="s">
        <v>1916</v>
      </c>
      <c r="AD827" t="s">
        <v>1916</v>
      </c>
      <c r="AE827" t="s">
        <v>1916</v>
      </c>
      <c r="AF827" t="s">
        <v>111</v>
      </c>
      <c r="AG827" t="s">
        <v>105</v>
      </c>
      <c r="AH827">
        <v>43</v>
      </c>
      <c r="AI827">
        <v>43</v>
      </c>
      <c r="AJ827">
        <v>16</v>
      </c>
      <c r="AK827">
        <v>0</v>
      </c>
      <c r="AL827">
        <v>0</v>
      </c>
      <c r="AM827">
        <v>0</v>
      </c>
      <c r="AN827">
        <v>0</v>
      </c>
      <c r="AO827">
        <v>0</v>
      </c>
      <c r="AP827" t="s">
        <v>106</v>
      </c>
      <c r="AQ827" t="s">
        <v>107</v>
      </c>
      <c r="AR827" t="s">
        <v>108</v>
      </c>
      <c r="AS827" t="s">
        <v>109</v>
      </c>
      <c r="AT827" t="s">
        <v>110</v>
      </c>
      <c r="AU827" t="s">
        <v>104</v>
      </c>
      <c r="AX827" t="s">
        <v>104</v>
      </c>
      <c r="AY827">
        <v>0</v>
      </c>
      <c r="AZ827">
        <v>0</v>
      </c>
      <c r="BA827">
        <v>5.5</v>
      </c>
      <c r="BC827">
        <v>0</v>
      </c>
      <c r="BD827">
        <v>10</v>
      </c>
      <c r="BE827" t="s">
        <v>392</v>
      </c>
      <c r="BJ827" t="s">
        <v>111</v>
      </c>
      <c r="BK827" t="s">
        <v>125</v>
      </c>
      <c r="BL827" t="str">
        <f>"https://www.hvlgroup.com/Products/Specs/"&amp;"H326808-PN"</f>
        <v>https://www.hvlgroup.com/Products/Specs/H326808-PN</v>
      </c>
      <c r="BM827" t="s">
        <v>1930</v>
      </c>
      <c r="BN827" t="str">
        <f>"https://www.hvlgroup.com/Product/"&amp;"H326808-PN"</f>
        <v>https://www.hvlgroup.com/Product/H326808-PN</v>
      </c>
      <c r="BO827" t="s">
        <v>104</v>
      </c>
      <c r="BP827" t="s">
        <v>104</v>
      </c>
      <c r="BQ827" t="s">
        <v>260</v>
      </c>
      <c r="BR827" t="s">
        <v>116</v>
      </c>
      <c r="BS827" t="s">
        <v>1918</v>
      </c>
      <c r="BT827">
        <v>13</v>
      </c>
      <c r="BV827" s="1">
        <v>43617</v>
      </c>
      <c r="BW827">
        <v>70.25</v>
      </c>
      <c r="BX827">
        <v>19.25</v>
      </c>
      <c r="BY827" t="s">
        <v>104</v>
      </c>
      <c r="BZ827">
        <v>0</v>
      </c>
      <c r="CA827">
        <v>0</v>
      </c>
      <c r="CB827">
        <v>0</v>
      </c>
      <c r="CC827">
        <v>0</v>
      </c>
      <c r="CD827">
        <v>1</v>
      </c>
      <c r="CF827" t="s">
        <v>90</v>
      </c>
      <c r="CI827" t="s">
        <v>111</v>
      </c>
      <c r="CJ827" t="s">
        <v>118</v>
      </c>
      <c r="CK827" t="s">
        <v>111</v>
      </c>
      <c r="CL827" t="s">
        <v>119</v>
      </c>
      <c r="CM827" t="s">
        <v>104</v>
      </c>
    </row>
    <row r="828" spans="1:91" x14ac:dyDescent="0.25">
      <c r="A828" t="s">
        <v>89</v>
      </c>
      <c r="B828" t="s">
        <v>90</v>
      </c>
      <c r="C828" t="s">
        <v>1938</v>
      </c>
      <c r="D828" t="s">
        <v>1939</v>
      </c>
      <c r="E828" s="4">
        <v>806134891930</v>
      </c>
      <c r="F828" t="s">
        <v>1940</v>
      </c>
      <c r="G828" s="4">
        <v>240</v>
      </c>
      <c r="H828" s="4">
        <v>480</v>
      </c>
      <c r="I828" t="s">
        <v>1100</v>
      </c>
      <c r="J828" t="s">
        <v>1915</v>
      </c>
      <c r="K828" t="s">
        <v>96</v>
      </c>
      <c r="L828" t="s">
        <v>97</v>
      </c>
      <c r="M828" t="s">
        <v>98</v>
      </c>
      <c r="N828" t="s">
        <v>99</v>
      </c>
      <c r="O828" t="s">
        <v>100</v>
      </c>
      <c r="P828" t="s">
        <v>161</v>
      </c>
      <c r="Q828" t="s">
        <v>162</v>
      </c>
      <c r="R828">
        <v>57.5</v>
      </c>
      <c r="S828">
        <v>5.5</v>
      </c>
      <c r="T828">
        <v>10</v>
      </c>
      <c r="U828">
        <v>13</v>
      </c>
      <c r="V828">
        <v>64</v>
      </c>
      <c r="W828">
        <v>0</v>
      </c>
      <c r="X828">
        <v>0</v>
      </c>
      <c r="Y828">
        <v>0</v>
      </c>
      <c r="Z828">
        <v>4</v>
      </c>
      <c r="AA828">
        <v>60</v>
      </c>
      <c r="AB828" t="s">
        <v>1916</v>
      </c>
      <c r="AD828" t="s">
        <v>1916</v>
      </c>
      <c r="AE828" t="s">
        <v>1916</v>
      </c>
      <c r="AF828" t="s">
        <v>111</v>
      </c>
      <c r="AG828" t="s">
        <v>105</v>
      </c>
      <c r="AH828">
        <v>61</v>
      </c>
      <c r="AI828">
        <v>11</v>
      </c>
      <c r="AJ828">
        <v>8</v>
      </c>
      <c r="AK828">
        <v>0</v>
      </c>
      <c r="AL828">
        <v>0</v>
      </c>
      <c r="AM828">
        <v>0</v>
      </c>
      <c r="AN828">
        <v>0</v>
      </c>
      <c r="AO828">
        <v>0</v>
      </c>
      <c r="AP828" t="s">
        <v>106</v>
      </c>
      <c r="AQ828" t="s">
        <v>107</v>
      </c>
      <c r="AR828" t="s">
        <v>108</v>
      </c>
      <c r="AS828" t="s">
        <v>109</v>
      </c>
      <c r="AT828" t="s">
        <v>110</v>
      </c>
      <c r="AU828" t="s">
        <v>104</v>
      </c>
      <c r="AX828" t="s">
        <v>104</v>
      </c>
      <c r="AY828">
        <v>0</v>
      </c>
      <c r="AZ828">
        <v>0</v>
      </c>
      <c r="BA828">
        <v>5.5</v>
      </c>
      <c r="BC828">
        <v>0</v>
      </c>
      <c r="BD828">
        <v>0</v>
      </c>
      <c r="BE828" t="s">
        <v>392</v>
      </c>
      <c r="BJ828" t="s">
        <v>111</v>
      </c>
      <c r="BK828" t="s">
        <v>113</v>
      </c>
      <c r="BL828" t="str">
        <f>"https://www.hvlgroup.com/Products/Specs/"&amp;"H326904-AGB"</f>
        <v>https://www.hvlgroup.com/Products/Specs/H326904-AGB</v>
      </c>
      <c r="BM828" t="s">
        <v>1941</v>
      </c>
      <c r="BN828" t="str">
        <f>"https://www.hvlgroup.com/Product/"&amp;"H326904-AGB"</f>
        <v>https://www.hvlgroup.com/Product/H326904-AGB</v>
      </c>
      <c r="BO828" t="s">
        <v>104</v>
      </c>
      <c r="BP828" t="s">
        <v>104</v>
      </c>
      <c r="BQ828" t="s">
        <v>260</v>
      </c>
      <c r="BR828" t="s">
        <v>116</v>
      </c>
      <c r="BS828" t="s">
        <v>1918</v>
      </c>
      <c r="BT828">
        <v>13</v>
      </c>
      <c r="BV828" s="1">
        <v>43617</v>
      </c>
      <c r="BW828">
        <v>64</v>
      </c>
      <c r="BX828">
        <v>13</v>
      </c>
      <c r="BY828" t="s">
        <v>104</v>
      </c>
      <c r="BZ828">
        <v>0</v>
      </c>
      <c r="CA828">
        <v>0</v>
      </c>
      <c r="CB828">
        <v>0</v>
      </c>
      <c r="CC828">
        <v>0</v>
      </c>
      <c r="CD828">
        <v>1</v>
      </c>
      <c r="CF828" t="s">
        <v>90</v>
      </c>
      <c r="CI828" t="s">
        <v>111</v>
      </c>
      <c r="CJ828" t="s">
        <v>118</v>
      </c>
      <c r="CK828" t="s">
        <v>111</v>
      </c>
      <c r="CL828" t="s">
        <v>119</v>
      </c>
      <c r="CM828" t="s">
        <v>104</v>
      </c>
    </row>
    <row r="829" spans="1:91" x14ac:dyDescent="0.25">
      <c r="A829" t="s">
        <v>89</v>
      </c>
      <c r="B829" t="s">
        <v>90</v>
      </c>
      <c r="C829" t="s">
        <v>1942</v>
      </c>
      <c r="D829" t="s">
        <v>1939</v>
      </c>
      <c r="E829" s="4">
        <v>806134891916</v>
      </c>
      <c r="F829" t="s">
        <v>1940</v>
      </c>
      <c r="G829" s="4">
        <v>240</v>
      </c>
      <c r="H829" s="4">
        <v>480</v>
      </c>
      <c r="I829" t="s">
        <v>1100</v>
      </c>
      <c r="J829" t="s">
        <v>1915</v>
      </c>
      <c r="K829" t="s">
        <v>96</v>
      </c>
      <c r="L829" t="s">
        <v>97</v>
      </c>
      <c r="M829" t="s">
        <v>98</v>
      </c>
      <c r="N829" t="s">
        <v>124</v>
      </c>
      <c r="O829" t="s">
        <v>100</v>
      </c>
      <c r="P829" t="s">
        <v>161</v>
      </c>
      <c r="Q829" t="s">
        <v>162</v>
      </c>
      <c r="R829">
        <v>57.5</v>
      </c>
      <c r="S829">
        <v>5.5</v>
      </c>
      <c r="T829">
        <v>10</v>
      </c>
      <c r="U829">
        <v>13</v>
      </c>
      <c r="V829">
        <v>64</v>
      </c>
      <c r="W829">
        <v>0</v>
      </c>
      <c r="X829">
        <v>0</v>
      </c>
      <c r="Y829">
        <v>0</v>
      </c>
      <c r="Z829">
        <v>4</v>
      </c>
      <c r="AA829">
        <v>60</v>
      </c>
      <c r="AB829" t="s">
        <v>1916</v>
      </c>
      <c r="AD829" t="s">
        <v>1916</v>
      </c>
      <c r="AE829" t="s">
        <v>1916</v>
      </c>
      <c r="AF829" t="s">
        <v>111</v>
      </c>
      <c r="AG829" t="s">
        <v>105</v>
      </c>
      <c r="AH829">
        <v>61</v>
      </c>
      <c r="AI829">
        <v>11</v>
      </c>
      <c r="AJ829">
        <v>8</v>
      </c>
      <c r="AK829">
        <v>0</v>
      </c>
      <c r="AL829">
        <v>0</v>
      </c>
      <c r="AM829">
        <v>0</v>
      </c>
      <c r="AN829">
        <v>0</v>
      </c>
      <c r="AO829">
        <v>0</v>
      </c>
      <c r="AP829" t="s">
        <v>106</v>
      </c>
      <c r="AQ829" t="s">
        <v>107</v>
      </c>
      <c r="AR829" t="s">
        <v>108</v>
      </c>
      <c r="AS829" t="s">
        <v>109</v>
      </c>
      <c r="AT829" t="s">
        <v>110</v>
      </c>
      <c r="AU829" t="s">
        <v>104</v>
      </c>
      <c r="AX829" t="s">
        <v>104</v>
      </c>
      <c r="AY829">
        <v>0</v>
      </c>
      <c r="AZ829">
        <v>0</v>
      </c>
      <c r="BA829">
        <v>5.5</v>
      </c>
      <c r="BC829">
        <v>0</v>
      </c>
      <c r="BD829">
        <v>0</v>
      </c>
      <c r="BE829" t="s">
        <v>392</v>
      </c>
      <c r="BJ829" t="s">
        <v>111</v>
      </c>
      <c r="BK829" t="s">
        <v>125</v>
      </c>
      <c r="BL829" t="str">
        <f>"https://www.hvlgroup.com/Products/Specs/"&amp;"H326904-PN"</f>
        <v>https://www.hvlgroup.com/Products/Specs/H326904-PN</v>
      </c>
      <c r="BM829" t="s">
        <v>1941</v>
      </c>
      <c r="BN829" t="str">
        <f>"https://www.hvlgroup.com/Product/"&amp;"H326904-PN"</f>
        <v>https://www.hvlgroup.com/Product/H326904-PN</v>
      </c>
      <c r="BO829" t="s">
        <v>104</v>
      </c>
      <c r="BP829" t="s">
        <v>104</v>
      </c>
      <c r="BQ829" t="s">
        <v>260</v>
      </c>
      <c r="BR829" t="s">
        <v>116</v>
      </c>
      <c r="BS829" t="s">
        <v>1918</v>
      </c>
      <c r="BT829">
        <v>13</v>
      </c>
      <c r="BV829" s="1">
        <v>43617</v>
      </c>
      <c r="BW829">
        <v>64</v>
      </c>
      <c r="BX829">
        <v>13</v>
      </c>
      <c r="BY829" t="s">
        <v>104</v>
      </c>
      <c r="BZ829">
        <v>0</v>
      </c>
      <c r="CA829">
        <v>0</v>
      </c>
      <c r="CB829">
        <v>0</v>
      </c>
      <c r="CC829">
        <v>0</v>
      </c>
      <c r="CD829">
        <v>1</v>
      </c>
      <c r="CF829" t="s">
        <v>90</v>
      </c>
      <c r="CI829" t="s">
        <v>111</v>
      </c>
      <c r="CJ829" t="s">
        <v>118</v>
      </c>
      <c r="CK829" t="s">
        <v>111</v>
      </c>
      <c r="CL829" t="s">
        <v>119</v>
      </c>
      <c r="CM829" t="s">
        <v>104</v>
      </c>
    </row>
    <row r="830" spans="1:91" x14ac:dyDescent="0.25">
      <c r="A830" t="s">
        <v>89</v>
      </c>
      <c r="B830" t="s">
        <v>90</v>
      </c>
      <c r="C830" t="s">
        <v>1943</v>
      </c>
      <c r="D830" t="s">
        <v>1944</v>
      </c>
      <c r="E830" s="4">
        <v>806134890858</v>
      </c>
      <c r="F830" t="s">
        <v>93</v>
      </c>
      <c r="G830" s="4">
        <v>75</v>
      </c>
      <c r="H830" s="4">
        <v>150</v>
      </c>
      <c r="I830" t="s">
        <v>548</v>
      </c>
      <c r="J830" t="s">
        <v>1945</v>
      </c>
      <c r="K830" t="s">
        <v>96</v>
      </c>
      <c r="L830" t="s">
        <v>97</v>
      </c>
      <c r="M830" t="s">
        <v>98</v>
      </c>
      <c r="N830" t="s">
        <v>99</v>
      </c>
      <c r="O830" t="s">
        <v>100</v>
      </c>
      <c r="P830" t="s">
        <v>161</v>
      </c>
      <c r="Q830" t="s">
        <v>162</v>
      </c>
      <c r="R830">
        <v>0</v>
      </c>
      <c r="S830">
        <v>6.25</v>
      </c>
      <c r="T830">
        <v>7.25</v>
      </c>
      <c r="U830">
        <v>0</v>
      </c>
      <c r="V830">
        <v>0</v>
      </c>
      <c r="W830">
        <v>0</v>
      </c>
      <c r="X830">
        <v>10</v>
      </c>
      <c r="Y830">
        <v>0</v>
      </c>
      <c r="Z830">
        <v>1</v>
      </c>
      <c r="AA830">
        <v>40</v>
      </c>
      <c r="AB830" t="s">
        <v>1946</v>
      </c>
      <c r="AD830" t="s">
        <v>1946</v>
      </c>
      <c r="AE830" t="s">
        <v>1946</v>
      </c>
      <c r="AF830" t="s">
        <v>104</v>
      </c>
      <c r="AG830" t="s">
        <v>105</v>
      </c>
      <c r="AH830">
        <v>17.123100000000001</v>
      </c>
      <c r="AI830">
        <v>11.0382</v>
      </c>
      <c r="AJ830">
        <v>9.0448000000000004</v>
      </c>
      <c r="AK830">
        <v>0</v>
      </c>
      <c r="AL830">
        <v>0</v>
      </c>
      <c r="AM830">
        <v>0</v>
      </c>
      <c r="AN830">
        <v>0</v>
      </c>
      <c r="AO830">
        <v>0</v>
      </c>
      <c r="AP830" t="s">
        <v>106</v>
      </c>
      <c r="AQ830" t="s">
        <v>107</v>
      </c>
      <c r="AR830" t="s">
        <v>108</v>
      </c>
      <c r="AS830" t="s">
        <v>109</v>
      </c>
      <c r="AT830" t="s">
        <v>110</v>
      </c>
      <c r="AU830" t="s">
        <v>104</v>
      </c>
      <c r="AX830" t="s">
        <v>104</v>
      </c>
      <c r="AY830">
        <v>0</v>
      </c>
      <c r="AZ830">
        <v>0</v>
      </c>
      <c r="BA830">
        <v>4.75</v>
      </c>
      <c r="BC830">
        <v>0</v>
      </c>
      <c r="BD830">
        <v>7</v>
      </c>
      <c r="BJ830" t="s">
        <v>111</v>
      </c>
      <c r="BK830" t="s">
        <v>113</v>
      </c>
      <c r="BL830" t="str">
        <f>"https://www.hvlgroup.com/Products/Specs/"&amp;"H327101-AGB"</f>
        <v>https://www.hvlgroup.com/Products/Specs/H327101-AGB</v>
      </c>
      <c r="BM830" t="s">
        <v>1947</v>
      </c>
      <c r="BN830" t="str">
        <f>"https://www.hvlgroup.com/Product/"&amp;"H327101-AGB"</f>
        <v>https://www.hvlgroup.com/Product/H327101-AGB</v>
      </c>
      <c r="BO830" t="s">
        <v>104</v>
      </c>
      <c r="BP830" t="s">
        <v>104</v>
      </c>
      <c r="BQ830" t="s">
        <v>1698</v>
      </c>
      <c r="BR830" t="s">
        <v>116</v>
      </c>
      <c r="BS830" t="s">
        <v>1948</v>
      </c>
      <c r="BT830">
        <v>4.5</v>
      </c>
      <c r="BV830" s="1">
        <v>43617</v>
      </c>
      <c r="BW830">
        <v>0</v>
      </c>
      <c r="BX830">
        <v>0</v>
      </c>
      <c r="BY830" t="s">
        <v>104</v>
      </c>
      <c r="BZ830">
        <v>0</v>
      </c>
      <c r="CA830">
        <v>0</v>
      </c>
      <c r="CB830">
        <v>0</v>
      </c>
      <c r="CC830">
        <v>0</v>
      </c>
      <c r="CD830">
        <v>1</v>
      </c>
      <c r="CF830" t="s">
        <v>90</v>
      </c>
      <c r="CI830" t="s">
        <v>111</v>
      </c>
      <c r="CJ830" t="s">
        <v>118</v>
      </c>
      <c r="CK830" t="s">
        <v>111</v>
      </c>
      <c r="CL830" t="s">
        <v>119</v>
      </c>
      <c r="CM830" t="s">
        <v>104</v>
      </c>
    </row>
    <row r="831" spans="1:91" x14ac:dyDescent="0.25">
      <c r="A831" t="s">
        <v>89</v>
      </c>
      <c r="B831" t="s">
        <v>90</v>
      </c>
      <c r="C831" t="s">
        <v>1949</v>
      </c>
      <c r="D831" t="s">
        <v>1944</v>
      </c>
      <c r="E831" s="4">
        <v>806134891978</v>
      </c>
      <c r="F831" t="s">
        <v>93</v>
      </c>
      <c r="G831" s="4">
        <v>75</v>
      </c>
      <c r="H831" s="4">
        <v>150</v>
      </c>
      <c r="I831" t="s">
        <v>548</v>
      </c>
      <c r="J831" t="s">
        <v>1945</v>
      </c>
      <c r="K831" t="s">
        <v>96</v>
      </c>
      <c r="L831" t="s">
        <v>97</v>
      </c>
      <c r="M831" t="s">
        <v>98</v>
      </c>
      <c r="N831" t="s">
        <v>124</v>
      </c>
      <c r="O831" t="s">
        <v>100</v>
      </c>
      <c r="P831" t="s">
        <v>161</v>
      </c>
      <c r="Q831" t="s">
        <v>162</v>
      </c>
      <c r="R831">
        <v>0</v>
      </c>
      <c r="S831">
        <v>6.25</v>
      </c>
      <c r="T831">
        <v>7.25</v>
      </c>
      <c r="U831">
        <v>0</v>
      </c>
      <c r="V831">
        <v>0</v>
      </c>
      <c r="W831">
        <v>0</v>
      </c>
      <c r="X831">
        <v>10</v>
      </c>
      <c r="Y831">
        <v>0</v>
      </c>
      <c r="Z831">
        <v>1</v>
      </c>
      <c r="AA831">
        <v>40</v>
      </c>
      <c r="AB831" t="s">
        <v>1946</v>
      </c>
      <c r="AD831" t="s">
        <v>1946</v>
      </c>
      <c r="AE831" t="s">
        <v>1946</v>
      </c>
      <c r="AF831" t="s">
        <v>104</v>
      </c>
      <c r="AG831" t="s">
        <v>105</v>
      </c>
      <c r="AH831">
        <v>17.123100000000001</v>
      </c>
      <c r="AI831">
        <v>11.0382</v>
      </c>
      <c r="AJ831">
        <v>9.0448000000000004</v>
      </c>
      <c r="AK831">
        <v>0</v>
      </c>
      <c r="AL831">
        <v>0</v>
      </c>
      <c r="AM831">
        <v>0</v>
      </c>
      <c r="AN831">
        <v>0</v>
      </c>
      <c r="AO831">
        <v>0</v>
      </c>
      <c r="AP831" t="s">
        <v>106</v>
      </c>
      <c r="AQ831" t="s">
        <v>107</v>
      </c>
      <c r="AR831" t="s">
        <v>108</v>
      </c>
      <c r="AS831" t="s">
        <v>109</v>
      </c>
      <c r="AT831" t="s">
        <v>110</v>
      </c>
      <c r="AU831" t="s">
        <v>104</v>
      </c>
      <c r="AX831" t="s">
        <v>104</v>
      </c>
      <c r="AY831">
        <v>0</v>
      </c>
      <c r="AZ831">
        <v>0</v>
      </c>
      <c r="BA831">
        <v>4.75</v>
      </c>
      <c r="BC831">
        <v>0</v>
      </c>
      <c r="BD831">
        <v>7</v>
      </c>
      <c r="BJ831" t="s">
        <v>111</v>
      </c>
      <c r="BK831" t="s">
        <v>125</v>
      </c>
      <c r="BL831" t="str">
        <f>"https://www.hvlgroup.com/Products/Specs/"&amp;"H327101-PN"</f>
        <v>https://www.hvlgroup.com/Products/Specs/H327101-PN</v>
      </c>
      <c r="BM831" t="s">
        <v>1947</v>
      </c>
      <c r="BN831" t="str">
        <f>"https://www.hvlgroup.com/Product/"&amp;"H327101-PN"</f>
        <v>https://www.hvlgroup.com/Product/H327101-PN</v>
      </c>
      <c r="BO831" t="s">
        <v>104</v>
      </c>
      <c r="BP831" t="s">
        <v>104</v>
      </c>
      <c r="BQ831" t="s">
        <v>1698</v>
      </c>
      <c r="BR831" t="s">
        <v>116</v>
      </c>
      <c r="BS831" t="s">
        <v>1948</v>
      </c>
      <c r="BT831">
        <v>4.5</v>
      </c>
      <c r="BV831" s="1">
        <v>43617</v>
      </c>
      <c r="BW831">
        <v>0</v>
      </c>
      <c r="BX831">
        <v>0</v>
      </c>
      <c r="BY831" t="s">
        <v>104</v>
      </c>
      <c r="BZ831">
        <v>0</v>
      </c>
      <c r="CA831">
        <v>0</v>
      </c>
      <c r="CB831">
        <v>0</v>
      </c>
      <c r="CC831">
        <v>0</v>
      </c>
      <c r="CD831">
        <v>1</v>
      </c>
      <c r="CF831" t="s">
        <v>90</v>
      </c>
      <c r="CI831" t="s">
        <v>111</v>
      </c>
      <c r="CJ831" t="s">
        <v>118</v>
      </c>
      <c r="CK831" t="s">
        <v>111</v>
      </c>
      <c r="CL831" t="s">
        <v>119</v>
      </c>
      <c r="CM831" t="s">
        <v>104</v>
      </c>
    </row>
    <row r="832" spans="1:91" x14ac:dyDescent="0.25">
      <c r="A832" t="s">
        <v>89</v>
      </c>
      <c r="B832" t="s">
        <v>90</v>
      </c>
      <c r="C832" t="s">
        <v>1950</v>
      </c>
      <c r="D832" t="s">
        <v>1951</v>
      </c>
      <c r="E832" s="4">
        <v>806134891961</v>
      </c>
      <c r="F832" t="s">
        <v>1555</v>
      </c>
      <c r="G832" s="4">
        <v>149</v>
      </c>
      <c r="H832" s="4">
        <v>298</v>
      </c>
      <c r="I832" t="s">
        <v>548</v>
      </c>
      <c r="J832" t="s">
        <v>1945</v>
      </c>
      <c r="K832" t="s">
        <v>96</v>
      </c>
      <c r="L832" t="s">
        <v>97</v>
      </c>
      <c r="M832" t="s">
        <v>98</v>
      </c>
      <c r="N832" t="s">
        <v>99</v>
      </c>
      <c r="O832" t="s">
        <v>100</v>
      </c>
      <c r="P832" t="s">
        <v>161</v>
      </c>
      <c r="Q832" t="s">
        <v>162</v>
      </c>
      <c r="R832">
        <v>0</v>
      </c>
      <c r="S832">
        <v>24</v>
      </c>
      <c r="T832">
        <v>7.25</v>
      </c>
      <c r="U832">
        <v>0</v>
      </c>
      <c r="V832">
        <v>0</v>
      </c>
      <c r="W832">
        <v>0</v>
      </c>
      <c r="X832">
        <v>10</v>
      </c>
      <c r="Y832">
        <v>0</v>
      </c>
      <c r="Z832">
        <v>3</v>
      </c>
      <c r="AA832">
        <v>40</v>
      </c>
      <c r="AB832" t="s">
        <v>1946</v>
      </c>
      <c r="AD832" t="s">
        <v>1946</v>
      </c>
      <c r="AE832" t="s">
        <v>1946</v>
      </c>
      <c r="AF832" t="s">
        <v>104</v>
      </c>
      <c r="AG832" t="s">
        <v>105</v>
      </c>
      <c r="AH832">
        <v>21.641400000000001</v>
      </c>
      <c r="AI832">
        <v>13.7087</v>
      </c>
      <c r="AJ832">
        <v>9.5913000000000004</v>
      </c>
      <c r="AK832">
        <v>0</v>
      </c>
      <c r="AL832">
        <v>0</v>
      </c>
      <c r="AM832">
        <v>0</v>
      </c>
      <c r="AN832">
        <v>0</v>
      </c>
      <c r="AO832">
        <v>0</v>
      </c>
      <c r="AP832" t="s">
        <v>106</v>
      </c>
      <c r="AQ832" t="s">
        <v>107</v>
      </c>
      <c r="AR832" t="s">
        <v>108</v>
      </c>
      <c r="AS832" t="s">
        <v>109</v>
      </c>
      <c r="AT832" t="s">
        <v>110</v>
      </c>
      <c r="AU832" t="s">
        <v>104</v>
      </c>
      <c r="AX832" t="s">
        <v>104</v>
      </c>
      <c r="AY832">
        <v>0</v>
      </c>
      <c r="AZ832">
        <v>0</v>
      </c>
      <c r="BA832">
        <v>4.75</v>
      </c>
      <c r="BC832">
        <v>0</v>
      </c>
      <c r="BD832">
        <v>7</v>
      </c>
      <c r="BJ832" t="s">
        <v>111</v>
      </c>
      <c r="BK832" t="s">
        <v>113</v>
      </c>
      <c r="BL832" t="str">
        <f>"https://www.hvlgroup.com/Products/Specs/"&amp;"H327103-AGB"</f>
        <v>https://www.hvlgroup.com/Products/Specs/H327103-AGB</v>
      </c>
      <c r="BM832" t="s">
        <v>1947</v>
      </c>
      <c r="BN832" t="str">
        <f>"https://www.hvlgroup.com/Product/"&amp;"H327103-AGB"</f>
        <v>https://www.hvlgroup.com/Product/H327103-AGB</v>
      </c>
      <c r="BO832" t="s">
        <v>104</v>
      </c>
      <c r="BP832" t="s">
        <v>104</v>
      </c>
      <c r="BQ832" t="s">
        <v>1952</v>
      </c>
      <c r="BR832" t="s">
        <v>116</v>
      </c>
      <c r="BS832" t="s">
        <v>1948</v>
      </c>
      <c r="BT832">
        <v>4.5</v>
      </c>
      <c r="BV832" s="1">
        <v>43617</v>
      </c>
      <c r="BW832">
        <v>0</v>
      </c>
      <c r="BX832">
        <v>0</v>
      </c>
      <c r="BY832" t="s">
        <v>104</v>
      </c>
      <c r="BZ832">
        <v>0</v>
      </c>
      <c r="CA832">
        <v>0</v>
      </c>
      <c r="CB832">
        <v>0</v>
      </c>
      <c r="CC832">
        <v>0</v>
      </c>
      <c r="CD832">
        <v>1</v>
      </c>
      <c r="CF832" t="s">
        <v>90</v>
      </c>
      <c r="CI832" t="s">
        <v>111</v>
      </c>
      <c r="CJ832" t="s">
        <v>118</v>
      </c>
      <c r="CK832" t="s">
        <v>111</v>
      </c>
      <c r="CL832" t="s">
        <v>119</v>
      </c>
      <c r="CM832" t="s">
        <v>104</v>
      </c>
    </row>
    <row r="833" spans="1:91" x14ac:dyDescent="0.25">
      <c r="A833" t="s">
        <v>89</v>
      </c>
      <c r="B833" t="s">
        <v>90</v>
      </c>
      <c r="C833" t="s">
        <v>1953</v>
      </c>
      <c r="D833" t="s">
        <v>1951</v>
      </c>
      <c r="E833" s="4">
        <v>806134891947</v>
      </c>
      <c r="F833" t="s">
        <v>1555</v>
      </c>
      <c r="G833" s="4">
        <v>149</v>
      </c>
      <c r="H833" s="4">
        <v>298</v>
      </c>
      <c r="I833" t="s">
        <v>548</v>
      </c>
      <c r="J833" t="s">
        <v>1945</v>
      </c>
      <c r="K833" t="s">
        <v>96</v>
      </c>
      <c r="L833" t="s">
        <v>97</v>
      </c>
      <c r="M833" t="s">
        <v>98</v>
      </c>
      <c r="N833" t="s">
        <v>124</v>
      </c>
      <c r="O833" t="s">
        <v>100</v>
      </c>
      <c r="P833" t="s">
        <v>161</v>
      </c>
      <c r="Q833" t="s">
        <v>162</v>
      </c>
      <c r="R833">
        <v>0</v>
      </c>
      <c r="S833">
        <v>24</v>
      </c>
      <c r="T833">
        <v>7.25</v>
      </c>
      <c r="U833">
        <v>0</v>
      </c>
      <c r="V833">
        <v>0</v>
      </c>
      <c r="W833">
        <v>0</v>
      </c>
      <c r="X833">
        <v>10</v>
      </c>
      <c r="Y833">
        <v>0</v>
      </c>
      <c r="Z833">
        <v>3</v>
      </c>
      <c r="AA833">
        <v>40</v>
      </c>
      <c r="AB833" t="s">
        <v>1946</v>
      </c>
      <c r="AD833" t="s">
        <v>1946</v>
      </c>
      <c r="AE833" t="s">
        <v>1946</v>
      </c>
      <c r="AF833" t="s">
        <v>104</v>
      </c>
      <c r="AG833" t="s">
        <v>105</v>
      </c>
      <c r="AH833">
        <v>21.641400000000001</v>
      </c>
      <c r="AI833">
        <v>13.7087</v>
      </c>
      <c r="AJ833">
        <v>9.5913000000000004</v>
      </c>
      <c r="AK833">
        <v>0</v>
      </c>
      <c r="AL833">
        <v>0</v>
      </c>
      <c r="AM833">
        <v>0</v>
      </c>
      <c r="AN833">
        <v>0</v>
      </c>
      <c r="AO833">
        <v>0</v>
      </c>
      <c r="AP833" t="s">
        <v>106</v>
      </c>
      <c r="AQ833" t="s">
        <v>107</v>
      </c>
      <c r="AR833" t="s">
        <v>108</v>
      </c>
      <c r="AS833" t="s">
        <v>109</v>
      </c>
      <c r="AT833" t="s">
        <v>110</v>
      </c>
      <c r="AU833" t="s">
        <v>104</v>
      </c>
      <c r="AX833" t="s">
        <v>104</v>
      </c>
      <c r="AY833">
        <v>0</v>
      </c>
      <c r="AZ833">
        <v>0</v>
      </c>
      <c r="BA833">
        <v>4.75</v>
      </c>
      <c r="BC833">
        <v>0</v>
      </c>
      <c r="BD833">
        <v>7</v>
      </c>
      <c r="BJ833" t="s">
        <v>111</v>
      </c>
      <c r="BK833" t="s">
        <v>125</v>
      </c>
      <c r="BL833" t="str">
        <f>"https://www.hvlgroup.com/Products/Specs/"&amp;"H327103-PN"</f>
        <v>https://www.hvlgroup.com/Products/Specs/H327103-PN</v>
      </c>
      <c r="BM833" t="s">
        <v>1947</v>
      </c>
      <c r="BN833" t="str">
        <f>"https://www.hvlgroup.com/Product/"&amp;"H327103-PN"</f>
        <v>https://www.hvlgroup.com/Product/H327103-PN</v>
      </c>
      <c r="BO833" t="s">
        <v>104</v>
      </c>
      <c r="BP833" t="s">
        <v>104</v>
      </c>
      <c r="BQ833" t="s">
        <v>1698</v>
      </c>
      <c r="BR833" t="s">
        <v>116</v>
      </c>
      <c r="BS833" t="s">
        <v>1948</v>
      </c>
      <c r="BT833">
        <v>4.5</v>
      </c>
      <c r="BV833" s="1">
        <v>43617</v>
      </c>
      <c r="BW833">
        <v>0</v>
      </c>
      <c r="BX833">
        <v>0</v>
      </c>
      <c r="BY833" t="s">
        <v>104</v>
      </c>
      <c r="BZ833">
        <v>0</v>
      </c>
      <c r="CA833">
        <v>0</v>
      </c>
      <c r="CB833">
        <v>0</v>
      </c>
      <c r="CC833">
        <v>0</v>
      </c>
      <c r="CD833">
        <v>1</v>
      </c>
      <c r="CF833" t="s">
        <v>90</v>
      </c>
      <c r="CI833" t="s">
        <v>111</v>
      </c>
      <c r="CJ833" t="s">
        <v>118</v>
      </c>
      <c r="CK833" t="s">
        <v>111</v>
      </c>
      <c r="CL833" t="s">
        <v>119</v>
      </c>
      <c r="CM833" t="s">
        <v>104</v>
      </c>
    </row>
    <row r="834" spans="1:91" x14ac:dyDescent="0.25">
      <c r="A834" t="s">
        <v>89</v>
      </c>
      <c r="B834" t="s">
        <v>90</v>
      </c>
      <c r="C834" t="s">
        <v>1954</v>
      </c>
      <c r="D834" t="s">
        <v>1955</v>
      </c>
      <c r="E834" s="4">
        <v>806134891954</v>
      </c>
      <c r="F834" t="s">
        <v>217</v>
      </c>
      <c r="G834" s="4">
        <v>149</v>
      </c>
      <c r="H834" s="4">
        <v>298</v>
      </c>
      <c r="I834" t="s">
        <v>1070</v>
      </c>
      <c r="J834" t="s">
        <v>1945</v>
      </c>
      <c r="K834" t="s">
        <v>96</v>
      </c>
      <c r="L834" t="s">
        <v>97</v>
      </c>
      <c r="M834" t="s">
        <v>98</v>
      </c>
      <c r="N834" t="s">
        <v>99</v>
      </c>
      <c r="O834" t="s">
        <v>100</v>
      </c>
      <c r="P834" t="s">
        <v>161</v>
      </c>
      <c r="Q834" t="s">
        <v>162</v>
      </c>
      <c r="R834">
        <v>0</v>
      </c>
      <c r="S834">
        <v>20.5</v>
      </c>
      <c r="T834">
        <v>12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3</v>
      </c>
      <c r="AA834">
        <v>40</v>
      </c>
      <c r="AB834" t="s">
        <v>1946</v>
      </c>
      <c r="AD834" t="s">
        <v>1946</v>
      </c>
      <c r="AE834" t="s">
        <v>1946</v>
      </c>
      <c r="AF834" t="s">
        <v>104</v>
      </c>
      <c r="AG834" t="s">
        <v>105</v>
      </c>
      <c r="AH834">
        <v>21.132899999999999</v>
      </c>
      <c r="AI834">
        <v>15.644299999999999</v>
      </c>
      <c r="AJ834">
        <v>14.8292</v>
      </c>
      <c r="AK834">
        <v>0</v>
      </c>
      <c r="AL834">
        <v>0</v>
      </c>
      <c r="AM834">
        <v>0</v>
      </c>
      <c r="AN834">
        <v>0</v>
      </c>
      <c r="AO834">
        <v>0</v>
      </c>
      <c r="AP834" t="s">
        <v>106</v>
      </c>
      <c r="AQ834" t="s">
        <v>107</v>
      </c>
      <c r="AR834" t="s">
        <v>108</v>
      </c>
      <c r="AS834" t="s">
        <v>109</v>
      </c>
      <c r="AT834" t="s">
        <v>110</v>
      </c>
      <c r="AU834" t="s">
        <v>104</v>
      </c>
      <c r="AX834" t="s">
        <v>104</v>
      </c>
      <c r="AY834">
        <v>0</v>
      </c>
      <c r="AZ834">
        <v>0</v>
      </c>
      <c r="BA834">
        <v>5.5</v>
      </c>
      <c r="BC834">
        <v>0</v>
      </c>
      <c r="BD834">
        <v>0</v>
      </c>
      <c r="BJ834" t="s">
        <v>111</v>
      </c>
      <c r="BK834" t="s">
        <v>113</v>
      </c>
      <c r="BL834" t="str">
        <f>"https://www.hvlgroup.com/Products/Specs/"&amp;"H327603-AGB"</f>
        <v>https://www.hvlgroup.com/Products/Specs/H327603-AGB</v>
      </c>
      <c r="BM834" t="s">
        <v>1956</v>
      </c>
      <c r="BN834" t="str">
        <f>"https://www.hvlgroup.com/Product/"&amp;"H327603-AGB"</f>
        <v>https://www.hvlgroup.com/Product/H327603-AGB</v>
      </c>
      <c r="BO834" t="s">
        <v>104</v>
      </c>
      <c r="BP834" t="s">
        <v>104</v>
      </c>
      <c r="BQ834" t="s">
        <v>1698</v>
      </c>
      <c r="BR834" t="s">
        <v>116</v>
      </c>
      <c r="BS834" t="s">
        <v>1948</v>
      </c>
      <c r="BT834">
        <v>4.5</v>
      </c>
      <c r="BV834" s="1">
        <v>43617</v>
      </c>
      <c r="BW834">
        <v>0</v>
      </c>
      <c r="BX834">
        <v>0</v>
      </c>
      <c r="BY834" t="s">
        <v>104</v>
      </c>
      <c r="BZ834">
        <v>0</v>
      </c>
      <c r="CA834">
        <v>0</v>
      </c>
      <c r="CB834">
        <v>0</v>
      </c>
      <c r="CC834">
        <v>0</v>
      </c>
      <c r="CD834">
        <v>1</v>
      </c>
      <c r="CF834" t="s">
        <v>90</v>
      </c>
      <c r="CI834" t="s">
        <v>111</v>
      </c>
      <c r="CJ834" t="s">
        <v>118</v>
      </c>
      <c r="CK834" t="s">
        <v>111</v>
      </c>
      <c r="CL834" t="s">
        <v>119</v>
      </c>
      <c r="CM834" t="s">
        <v>104</v>
      </c>
    </row>
    <row r="835" spans="1:91" x14ac:dyDescent="0.25">
      <c r="A835" t="s">
        <v>89</v>
      </c>
      <c r="B835" t="s">
        <v>90</v>
      </c>
      <c r="C835" t="s">
        <v>1957</v>
      </c>
      <c r="D835" t="s">
        <v>1955</v>
      </c>
      <c r="E835" s="4">
        <v>806134891213</v>
      </c>
      <c r="F835" t="s">
        <v>217</v>
      </c>
      <c r="G835" s="4">
        <v>149</v>
      </c>
      <c r="H835" s="4">
        <v>298</v>
      </c>
      <c r="I835" t="s">
        <v>1070</v>
      </c>
      <c r="J835" t="s">
        <v>1945</v>
      </c>
      <c r="K835" t="s">
        <v>96</v>
      </c>
      <c r="L835" t="s">
        <v>97</v>
      </c>
      <c r="M835" t="s">
        <v>98</v>
      </c>
      <c r="N835" t="s">
        <v>124</v>
      </c>
      <c r="O835" t="s">
        <v>100</v>
      </c>
      <c r="P835" t="s">
        <v>161</v>
      </c>
      <c r="Q835" t="s">
        <v>162</v>
      </c>
      <c r="R835">
        <v>0</v>
      </c>
      <c r="S835">
        <v>20.5</v>
      </c>
      <c r="T835">
        <v>12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3</v>
      </c>
      <c r="AA835">
        <v>40</v>
      </c>
      <c r="AB835" t="s">
        <v>1946</v>
      </c>
      <c r="AD835" t="s">
        <v>1946</v>
      </c>
      <c r="AE835" t="s">
        <v>1946</v>
      </c>
      <c r="AF835" t="s">
        <v>104</v>
      </c>
      <c r="AG835" t="s">
        <v>105</v>
      </c>
      <c r="AH835">
        <v>21.132899999999999</v>
      </c>
      <c r="AI835">
        <v>15.644299999999999</v>
      </c>
      <c r="AJ835">
        <v>14.8292</v>
      </c>
      <c r="AK835">
        <v>0</v>
      </c>
      <c r="AL835">
        <v>0</v>
      </c>
      <c r="AM835">
        <v>0</v>
      </c>
      <c r="AN835">
        <v>0</v>
      </c>
      <c r="AO835">
        <v>0</v>
      </c>
      <c r="AP835" t="s">
        <v>106</v>
      </c>
      <c r="AQ835" t="s">
        <v>107</v>
      </c>
      <c r="AR835" t="s">
        <v>108</v>
      </c>
      <c r="AS835" t="s">
        <v>109</v>
      </c>
      <c r="AT835" t="s">
        <v>110</v>
      </c>
      <c r="AU835" t="s">
        <v>104</v>
      </c>
      <c r="AX835" t="s">
        <v>104</v>
      </c>
      <c r="AY835">
        <v>0</v>
      </c>
      <c r="AZ835">
        <v>0</v>
      </c>
      <c r="BA835">
        <v>5.5</v>
      </c>
      <c r="BC835">
        <v>0</v>
      </c>
      <c r="BD835">
        <v>0</v>
      </c>
      <c r="BJ835" t="s">
        <v>111</v>
      </c>
      <c r="BK835" t="s">
        <v>125</v>
      </c>
      <c r="BL835" t="str">
        <f>"https://www.hvlgroup.com/Products/Specs/"&amp;"H327603-PN"</f>
        <v>https://www.hvlgroup.com/Products/Specs/H327603-PN</v>
      </c>
      <c r="BM835" t="s">
        <v>1956</v>
      </c>
      <c r="BN835" t="str">
        <f>"https://www.hvlgroup.com/Product/"&amp;"H327603-PN"</f>
        <v>https://www.hvlgroup.com/Product/H327603-PN</v>
      </c>
      <c r="BO835" t="s">
        <v>104</v>
      </c>
      <c r="BP835" t="s">
        <v>104</v>
      </c>
      <c r="BQ835" t="s">
        <v>1698</v>
      </c>
      <c r="BR835" t="s">
        <v>116</v>
      </c>
      <c r="BS835" t="s">
        <v>1948</v>
      </c>
      <c r="BT835">
        <v>4.5</v>
      </c>
      <c r="BV835" s="1">
        <v>43617</v>
      </c>
      <c r="BW835">
        <v>0</v>
      </c>
      <c r="BX835">
        <v>0</v>
      </c>
      <c r="BY835" t="s">
        <v>104</v>
      </c>
      <c r="BZ835">
        <v>0</v>
      </c>
      <c r="CA835">
        <v>0</v>
      </c>
      <c r="CB835">
        <v>0</v>
      </c>
      <c r="CC835">
        <v>0</v>
      </c>
      <c r="CD835">
        <v>1</v>
      </c>
      <c r="CF835" t="s">
        <v>90</v>
      </c>
      <c r="CI835" t="s">
        <v>111</v>
      </c>
      <c r="CJ835" t="s">
        <v>118</v>
      </c>
      <c r="CK835" t="s">
        <v>111</v>
      </c>
      <c r="CL835" t="s">
        <v>119</v>
      </c>
      <c r="CM835" t="s">
        <v>104</v>
      </c>
    </row>
    <row r="836" spans="1:91" x14ac:dyDescent="0.25">
      <c r="A836" t="s">
        <v>89</v>
      </c>
      <c r="B836" t="s">
        <v>90</v>
      </c>
      <c r="C836" t="s">
        <v>1958</v>
      </c>
      <c r="D836" t="s">
        <v>1959</v>
      </c>
      <c r="E836" s="4">
        <v>806134891220</v>
      </c>
      <c r="F836" t="s">
        <v>658</v>
      </c>
      <c r="G836" s="4">
        <v>295</v>
      </c>
      <c r="H836" s="4">
        <v>590</v>
      </c>
      <c r="I836" t="s">
        <v>1088</v>
      </c>
      <c r="J836" t="s">
        <v>1945</v>
      </c>
      <c r="K836" t="s">
        <v>96</v>
      </c>
      <c r="L836" t="s">
        <v>97</v>
      </c>
      <c r="M836" t="s">
        <v>98</v>
      </c>
      <c r="N836" t="s">
        <v>99</v>
      </c>
      <c r="O836" t="s">
        <v>100</v>
      </c>
      <c r="P836" t="s">
        <v>161</v>
      </c>
      <c r="Q836" t="s">
        <v>162</v>
      </c>
      <c r="R836">
        <v>0</v>
      </c>
      <c r="S836">
        <v>0</v>
      </c>
      <c r="T836">
        <v>5.5</v>
      </c>
      <c r="U836">
        <v>8.5</v>
      </c>
      <c r="V836">
        <v>59.5</v>
      </c>
      <c r="W836">
        <v>32</v>
      </c>
      <c r="X836">
        <v>0</v>
      </c>
      <c r="Y836">
        <v>0</v>
      </c>
      <c r="Z836">
        <v>6</v>
      </c>
      <c r="AA836">
        <v>40</v>
      </c>
      <c r="AB836" t="s">
        <v>1946</v>
      </c>
      <c r="AD836" t="s">
        <v>1946</v>
      </c>
      <c r="AE836" t="s">
        <v>1946</v>
      </c>
      <c r="AF836" t="s">
        <v>104</v>
      </c>
      <c r="AG836" t="s">
        <v>105</v>
      </c>
      <c r="AH836">
        <v>27.8949</v>
      </c>
      <c r="AI836">
        <v>25.341200000000001</v>
      </c>
      <c r="AJ836">
        <v>20.6496</v>
      </c>
      <c r="AK836">
        <v>0</v>
      </c>
      <c r="AL836">
        <v>0</v>
      </c>
      <c r="AM836">
        <v>0</v>
      </c>
      <c r="AN836">
        <v>0</v>
      </c>
      <c r="AO836">
        <v>0</v>
      </c>
      <c r="AP836" t="s">
        <v>106</v>
      </c>
      <c r="AQ836" t="s">
        <v>107</v>
      </c>
      <c r="AR836" t="s">
        <v>108</v>
      </c>
      <c r="AS836" t="s">
        <v>109</v>
      </c>
      <c r="AT836" t="s">
        <v>110</v>
      </c>
      <c r="AU836" t="s">
        <v>104</v>
      </c>
      <c r="AX836" t="s">
        <v>104</v>
      </c>
      <c r="AY836">
        <v>0</v>
      </c>
      <c r="AZ836">
        <v>0</v>
      </c>
      <c r="BA836">
        <v>5.5</v>
      </c>
      <c r="BC836">
        <v>0</v>
      </c>
      <c r="BD836">
        <v>10</v>
      </c>
      <c r="BE836" t="s">
        <v>392</v>
      </c>
      <c r="BJ836" t="s">
        <v>111</v>
      </c>
      <c r="BK836" t="s">
        <v>113</v>
      </c>
      <c r="BL836" t="str">
        <f>"https://www.hvlgroup.com/Products/Specs/"&amp;"H327806-AGB"</f>
        <v>https://www.hvlgroup.com/Products/Specs/H327806-AGB</v>
      </c>
      <c r="BM836" t="s">
        <v>1960</v>
      </c>
      <c r="BN836" t="str">
        <f>"https://www.hvlgroup.com/Product/"&amp;"H327806-AGB"</f>
        <v>https://www.hvlgroup.com/Product/H327806-AGB</v>
      </c>
      <c r="BO836" t="s">
        <v>104</v>
      </c>
      <c r="BP836" t="s">
        <v>104</v>
      </c>
      <c r="BQ836" t="s">
        <v>1698</v>
      </c>
      <c r="BR836" t="s">
        <v>116</v>
      </c>
      <c r="BS836" t="s">
        <v>1948</v>
      </c>
      <c r="BT836">
        <v>4.5</v>
      </c>
      <c r="BV836" s="1">
        <v>43617</v>
      </c>
      <c r="BW836">
        <v>59.5</v>
      </c>
      <c r="BX836">
        <v>8.5</v>
      </c>
      <c r="BY836" t="s">
        <v>104</v>
      </c>
      <c r="BZ836">
        <v>0</v>
      </c>
      <c r="CA836">
        <v>0</v>
      </c>
      <c r="CB836">
        <v>0</v>
      </c>
      <c r="CC836">
        <v>0</v>
      </c>
      <c r="CD836">
        <v>1</v>
      </c>
      <c r="CF836" t="s">
        <v>90</v>
      </c>
      <c r="CI836" t="s">
        <v>111</v>
      </c>
      <c r="CJ836" t="s">
        <v>118</v>
      </c>
      <c r="CK836" t="s">
        <v>111</v>
      </c>
      <c r="CL836" t="s">
        <v>119</v>
      </c>
      <c r="CM836" t="s">
        <v>104</v>
      </c>
    </row>
    <row r="837" spans="1:91" x14ac:dyDescent="0.25">
      <c r="A837" t="s">
        <v>89</v>
      </c>
      <c r="B837" t="s">
        <v>90</v>
      </c>
      <c r="C837" t="s">
        <v>1961</v>
      </c>
      <c r="D837" t="s">
        <v>1959</v>
      </c>
      <c r="E837" s="4">
        <v>806134891237</v>
      </c>
      <c r="F837" t="s">
        <v>658</v>
      </c>
      <c r="G837" s="4">
        <v>295</v>
      </c>
      <c r="H837" s="4">
        <v>590</v>
      </c>
      <c r="I837" t="s">
        <v>1088</v>
      </c>
      <c r="J837" t="s">
        <v>1945</v>
      </c>
      <c r="K837" t="s">
        <v>96</v>
      </c>
      <c r="L837" t="s">
        <v>97</v>
      </c>
      <c r="M837" t="s">
        <v>98</v>
      </c>
      <c r="N837" t="s">
        <v>124</v>
      </c>
      <c r="O837" t="s">
        <v>100</v>
      </c>
      <c r="P837" t="s">
        <v>161</v>
      </c>
      <c r="Q837" t="s">
        <v>162</v>
      </c>
      <c r="R837">
        <v>0</v>
      </c>
      <c r="S837">
        <v>0</v>
      </c>
      <c r="T837">
        <v>5.5</v>
      </c>
      <c r="U837">
        <v>8.5</v>
      </c>
      <c r="V837">
        <v>59.5</v>
      </c>
      <c r="W837">
        <v>32</v>
      </c>
      <c r="X837">
        <v>0</v>
      </c>
      <c r="Y837">
        <v>0</v>
      </c>
      <c r="Z837">
        <v>6</v>
      </c>
      <c r="AA837">
        <v>40</v>
      </c>
      <c r="AB837" t="s">
        <v>1946</v>
      </c>
      <c r="AD837" t="s">
        <v>1946</v>
      </c>
      <c r="AE837" t="s">
        <v>1946</v>
      </c>
      <c r="AF837" t="s">
        <v>104</v>
      </c>
      <c r="AG837" t="s">
        <v>105</v>
      </c>
      <c r="AH837">
        <v>27.8949</v>
      </c>
      <c r="AI837">
        <v>25.341200000000001</v>
      </c>
      <c r="AJ837">
        <v>20.6496</v>
      </c>
      <c r="AK837">
        <v>0</v>
      </c>
      <c r="AL837">
        <v>0</v>
      </c>
      <c r="AM837">
        <v>0</v>
      </c>
      <c r="AN837">
        <v>0</v>
      </c>
      <c r="AO837">
        <v>0</v>
      </c>
      <c r="AP837" t="s">
        <v>106</v>
      </c>
      <c r="AQ837" t="s">
        <v>107</v>
      </c>
      <c r="AR837" t="s">
        <v>108</v>
      </c>
      <c r="AS837" t="s">
        <v>109</v>
      </c>
      <c r="AT837" t="s">
        <v>110</v>
      </c>
      <c r="AU837" t="s">
        <v>104</v>
      </c>
      <c r="AX837" t="s">
        <v>104</v>
      </c>
      <c r="AY837">
        <v>0</v>
      </c>
      <c r="AZ837">
        <v>0</v>
      </c>
      <c r="BA837">
        <v>5.5</v>
      </c>
      <c r="BC837">
        <v>0</v>
      </c>
      <c r="BD837">
        <v>10</v>
      </c>
      <c r="BE837" t="s">
        <v>392</v>
      </c>
      <c r="BJ837" t="s">
        <v>111</v>
      </c>
      <c r="BK837" t="s">
        <v>125</v>
      </c>
      <c r="BL837" t="str">
        <f>"https://www.hvlgroup.com/Products/Specs/"&amp;"H327806-PN"</f>
        <v>https://www.hvlgroup.com/Products/Specs/H327806-PN</v>
      </c>
      <c r="BM837" t="s">
        <v>1960</v>
      </c>
      <c r="BN837" t="str">
        <f>"https://www.hvlgroup.com/Product/"&amp;"H327806-PN"</f>
        <v>https://www.hvlgroup.com/Product/H327806-PN</v>
      </c>
      <c r="BO837" t="s">
        <v>104</v>
      </c>
      <c r="BP837" t="s">
        <v>104</v>
      </c>
      <c r="BQ837" t="s">
        <v>1698</v>
      </c>
      <c r="BR837" t="s">
        <v>116</v>
      </c>
      <c r="BS837" t="s">
        <v>1948</v>
      </c>
      <c r="BT837">
        <v>4.5</v>
      </c>
      <c r="BV837" s="1">
        <v>43617</v>
      </c>
      <c r="BW837">
        <v>59.5</v>
      </c>
      <c r="BX837">
        <v>8.5</v>
      </c>
      <c r="BY837" t="s">
        <v>104</v>
      </c>
      <c r="BZ837">
        <v>0</v>
      </c>
      <c r="CA837">
        <v>0</v>
      </c>
      <c r="CB837">
        <v>0</v>
      </c>
      <c r="CC837">
        <v>0</v>
      </c>
      <c r="CD837">
        <v>1</v>
      </c>
      <c r="CF837" t="s">
        <v>90</v>
      </c>
      <c r="CI837" t="s">
        <v>111</v>
      </c>
      <c r="CJ837" t="s">
        <v>118</v>
      </c>
      <c r="CK837" t="s">
        <v>111</v>
      </c>
      <c r="CL837" t="s">
        <v>119</v>
      </c>
      <c r="CM837" t="s">
        <v>104</v>
      </c>
    </row>
    <row r="838" spans="1:91" x14ac:dyDescent="0.25">
      <c r="A838" t="s">
        <v>89</v>
      </c>
      <c r="B838" t="s">
        <v>90</v>
      </c>
      <c r="C838" t="s">
        <v>1962</v>
      </c>
      <c r="D838" t="s">
        <v>1963</v>
      </c>
      <c r="E838" s="4">
        <v>806134890766</v>
      </c>
      <c r="F838" t="s">
        <v>515</v>
      </c>
      <c r="G838" s="4">
        <v>450</v>
      </c>
      <c r="H838" s="4">
        <v>900</v>
      </c>
      <c r="I838" t="s">
        <v>1088</v>
      </c>
      <c r="J838" t="s">
        <v>1945</v>
      </c>
      <c r="K838" t="s">
        <v>96</v>
      </c>
      <c r="L838" t="s">
        <v>97</v>
      </c>
      <c r="M838" t="s">
        <v>98</v>
      </c>
      <c r="N838" t="s">
        <v>99</v>
      </c>
      <c r="O838" t="s">
        <v>100</v>
      </c>
      <c r="P838" t="s">
        <v>161</v>
      </c>
      <c r="Q838" t="s">
        <v>162</v>
      </c>
      <c r="R838">
        <v>0</v>
      </c>
      <c r="S838">
        <v>0</v>
      </c>
      <c r="T838">
        <v>10</v>
      </c>
      <c r="U838">
        <v>13</v>
      </c>
      <c r="V838">
        <v>64</v>
      </c>
      <c r="W838">
        <v>42</v>
      </c>
      <c r="X838">
        <v>0</v>
      </c>
      <c r="Y838">
        <v>0</v>
      </c>
      <c r="Z838">
        <v>10</v>
      </c>
      <c r="AA838">
        <v>40</v>
      </c>
      <c r="AB838" t="s">
        <v>1946</v>
      </c>
      <c r="AD838" t="s">
        <v>1946</v>
      </c>
      <c r="AE838" t="s">
        <v>1946</v>
      </c>
      <c r="AF838" t="s">
        <v>104</v>
      </c>
      <c r="AG838" t="s">
        <v>105</v>
      </c>
      <c r="AH838">
        <v>32.636699999999998</v>
      </c>
      <c r="AI838">
        <v>29.084</v>
      </c>
      <c r="AJ838">
        <v>20.699100000000001</v>
      </c>
      <c r="AK838">
        <v>0</v>
      </c>
      <c r="AL838">
        <v>0</v>
      </c>
      <c r="AM838">
        <v>0</v>
      </c>
      <c r="AN838">
        <v>0</v>
      </c>
      <c r="AO838">
        <v>0</v>
      </c>
      <c r="AP838" t="s">
        <v>106</v>
      </c>
      <c r="AQ838" t="s">
        <v>107</v>
      </c>
      <c r="AR838" t="s">
        <v>108</v>
      </c>
      <c r="AS838" t="s">
        <v>109</v>
      </c>
      <c r="AT838" t="s">
        <v>110</v>
      </c>
      <c r="AU838" t="s">
        <v>104</v>
      </c>
      <c r="AX838" t="s">
        <v>104</v>
      </c>
      <c r="AY838">
        <v>0</v>
      </c>
      <c r="AZ838">
        <v>0</v>
      </c>
      <c r="BA838">
        <v>5.5</v>
      </c>
      <c r="BC838">
        <v>0</v>
      </c>
      <c r="BD838">
        <v>10</v>
      </c>
      <c r="BE838" t="s">
        <v>392</v>
      </c>
      <c r="BJ838" t="s">
        <v>111</v>
      </c>
      <c r="BK838" t="s">
        <v>113</v>
      </c>
      <c r="BL838" t="str">
        <f>"https://www.hvlgroup.com/Products/Specs/"&amp;"H327810-AGB"</f>
        <v>https://www.hvlgroup.com/Products/Specs/H327810-AGB</v>
      </c>
      <c r="BM838" t="s">
        <v>1960</v>
      </c>
      <c r="BN838" t="str">
        <f>"https://www.hvlgroup.com/Product/"&amp;"H327810-AGB"</f>
        <v>https://www.hvlgroup.com/Product/H327810-AGB</v>
      </c>
      <c r="BO838" t="s">
        <v>104</v>
      </c>
      <c r="BP838" t="s">
        <v>104</v>
      </c>
      <c r="BQ838" t="s">
        <v>1698</v>
      </c>
      <c r="BR838" t="s">
        <v>116</v>
      </c>
      <c r="BS838" t="s">
        <v>1948</v>
      </c>
      <c r="BT838">
        <v>4.5</v>
      </c>
      <c r="BV838" s="1">
        <v>43617</v>
      </c>
      <c r="BW838">
        <v>64</v>
      </c>
      <c r="BX838">
        <v>13</v>
      </c>
      <c r="BY838" t="s">
        <v>104</v>
      </c>
      <c r="BZ838">
        <v>0</v>
      </c>
      <c r="CA838">
        <v>0</v>
      </c>
      <c r="CB838">
        <v>0</v>
      </c>
      <c r="CC838">
        <v>0</v>
      </c>
      <c r="CD838">
        <v>1</v>
      </c>
      <c r="CF838" t="s">
        <v>90</v>
      </c>
      <c r="CI838" t="s">
        <v>111</v>
      </c>
      <c r="CJ838" t="s">
        <v>118</v>
      </c>
      <c r="CK838" t="s">
        <v>111</v>
      </c>
      <c r="CL838" t="s">
        <v>119</v>
      </c>
      <c r="CM838" t="s">
        <v>104</v>
      </c>
    </row>
    <row r="839" spans="1:91" x14ac:dyDescent="0.25">
      <c r="A839" t="s">
        <v>89</v>
      </c>
      <c r="B839" t="s">
        <v>90</v>
      </c>
      <c r="C839" t="s">
        <v>1964</v>
      </c>
      <c r="D839" t="s">
        <v>1963</v>
      </c>
      <c r="E839" s="4">
        <v>806134891244</v>
      </c>
      <c r="F839" t="s">
        <v>515</v>
      </c>
      <c r="G839" s="4">
        <v>450</v>
      </c>
      <c r="H839" s="4">
        <v>900</v>
      </c>
      <c r="I839" t="s">
        <v>1088</v>
      </c>
      <c r="J839" t="s">
        <v>1945</v>
      </c>
      <c r="K839" t="s">
        <v>96</v>
      </c>
      <c r="L839" t="s">
        <v>97</v>
      </c>
      <c r="M839" t="s">
        <v>98</v>
      </c>
      <c r="N839" t="s">
        <v>124</v>
      </c>
      <c r="O839" t="s">
        <v>100</v>
      </c>
      <c r="P839" t="s">
        <v>161</v>
      </c>
      <c r="Q839" t="s">
        <v>162</v>
      </c>
      <c r="R839">
        <v>0</v>
      </c>
      <c r="S839">
        <v>0</v>
      </c>
      <c r="T839">
        <v>10</v>
      </c>
      <c r="U839">
        <v>13</v>
      </c>
      <c r="V839">
        <v>64</v>
      </c>
      <c r="W839">
        <v>42</v>
      </c>
      <c r="X839">
        <v>0</v>
      </c>
      <c r="Y839">
        <v>0</v>
      </c>
      <c r="Z839">
        <v>10</v>
      </c>
      <c r="AA839">
        <v>40</v>
      </c>
      <c r="AB839" t="s">
        <v>1946</v>
      </c>
      <c r="AD839" t="s">
        <v>1946</v>
      </c>
      <c r="AE839" t="s">
        <v>1946</v>
      </c>
      <c r="AF839" t="s">
        <v>104</v>
      </c>
      <c r="AG839" t="s">
        <v>105</v>
      </c>
      <c r="AH839">
        <v>32.636699999999998</v>
      </c>
      <c r="AI839">
        <v>29.084</v>
      </c>
      <c r="AJ839">
        <v>20.699100000000001</v>
      </c>
      <c r="AK839">
        <v>0</v>
      </c>
      <c r="AL839">
        <v>0</v>
      </c>
      <c r="AM839">
        <v>0</v>
      </c>
      <c r="AN839">
        <v>0</v>
      </c>
      <c r="AO839">
        <v>0</v>
      </c>
      <c r="AP839" t="s">
        <v>106</v>
      </c>
      <c r="AQ839" t="s">
        <v>107</v>
      </c>
      <c r="AR839" t="s">
        <v>108</v>
      </c>
      <c r="AS839" t="s">
        <v>109</v>
      </c>
      <c r="AT839" t="s">
        <v>110</v>
      </c>
      <c r="AU839" t="s">
        <v>104</v>
      </c>
      <c r="AX839" t="s">
        <v>104</v>
      </c>
      <c r="AY839">
        <v>0</v>
      </c>
      <c r="AZ839">
        <v>0</v>
      </c>
      <c r="BA839">
        <v>0</v>
      </c>
      <c r="BC839">
        <v>0</v>
      </c>
      <c r="BD839">
        <v>10</v>
      </c>
      <c r="BE839" t="s">
        <v>392</v>
      </c>
      <c r="BJ839" t="s">
        <v>111</v>
      </c>
      <c r="BK839" t="s">
        <v>125</v>
      </c>
      <c r="BL839" t="str">
        <f>"https://www.hvlgroup.com/Products/Specs/"&amp;"H327810-PN"</f>
        <v>https://www.hvlgroup.com/Products/Specs/H327810-PN</v>
      </c>
      <c r="BM839" t="s">
        <v>1960</v>
      </c>
      <c r="BN839" t="str">
        <f>"https://www.hvlgroup.com/Product/"&amp;"H327810-PN"</f>
        <v>https://www.hvlgroup.com/Product/H327810-PN</v>
      </c>
      <c r="BO839" t="s">
        <v>104</v>
      </c>
      <c r="BP839" t="s">
        <v>104</v>
      </c>
      <c r="BQ839" t="s">
        <v>1698</v>
      </c>
      <c r="BR839" t="s">
        <v>116</v>
      </c>
      <c r="BS839" t="s">
        <v>1948</v>
      </c>
      <c r="BT839">
        <v>4.5</v>
      </c>
      <c r="BV839" s="1">
        <v>43617</v>
      </c>
      <c r="BW839">
        <v>64</v>
      </c>
      <c r="BX839">
        <v>13</v>
      </c>
      <c r="BY839" t="s">
        <v>104</v>
      </c>
      <c r="BZ839">
        <v>0</v>
      </c>
      <c r="CA839">
        <v>0</v>
      </c>
      <c r="CB839">
        <v>0</v>
      </c>
      <c r="CC839">
        <v>0</v>
      </c>
      <c r="CD839">
        <v>1</v>
      </c>
      <c r="CF839" t="s">
        <v>90</v>
      </c>
      <c r="CI839" t="s">
        <v>111</v>
      </c>
      <c r="CJ839" t="s">
        <v>118</v>
      </c>
      <c r="CK839" t="s">
        <v>111</v>
      </c>
      <c r="CL839" t="s">
        <v>119</v>
      </c>
      <c r="CM839" t="s">
        <v>104</v>
      </c>
    </row>
    <row r="840" spans="1:91" x14ac:dyDescent="0.25">
      <c r="A840" t="s">
        <v>89</v>
      </c>
      <c r="B840" t="s">
        <v>90</v>
      </c>
      <c r="C840" t="s">
        <v>1965</v>
      </c>
      <c r="D840" t="s">
        <v>1966</v>
      </c>
      <c r="E840" s="4">
        <v>806134891251</v>
      </c>
      <c r="F840" t="s">
        <v>128</v>
      </c>
      <c r="G840" s="4">
        <v>99</v>
      </c>
      <c r="H840" s="4">
        <v>198</v>
      </c>
      <c r="I840" t="s">
        <v>548</v>
      </c>
      <c r="J840" t="s">
        <v>1967</v>
      </c>
      <c r="K840" t="s">
        <v>96</v>
      </c>
      <c r="L840" t="s">
        <v>97</v>
      </c>
      <c r="M840" t="s">
        <v>98</v>
      </c>
      <c r="N840" t="s">
        <v>99</v>
      </c>
      <c r="O840" t="s">
        <v>100</v>
      </c>
      <c r="P840" t="s">
        <v>1968</v>
      </c>
      <c r="Q840" t="s">
        <v>162</v>
      </c>
      <c r="R840">
        <v>0</v>
      </c>
      <c r="S840">
        <v>4.25</v>
      </c>
      <c r="T840">
        <v>16.25</v>
      </c>
      <c r="U840">
        <v>0</v>
      </c>
      <c r="V840">
        <v>0</v>
      </c>
      <c r="W840">
        <v>0</v>
      </c>
      <c r="X840">
        <v>5.75</v>
      </c>
      <c r="Y840">
        <v>0</v>
      </c>
      <c r="Z840">
        <v>2</v>
      </c>
      <c r="AA840">
        <v>60</v>
      </c>
      <c r="AB840" t="s">
        <v>1916</v>
      </c>
      <c r="AD840" t="s">
        <v>1916</v>
      </c>
      <c r="AE840" t="s">
        <v>1916</v>
      </c>
      <c r="AF840" t="s">
        <v>104</v>
      </c>
      <c r="AG840" t="s">
        <v>105</v>
      </c>
      <c r="AH840">
        <v>18.794599999999999</v>
      </c>
      <c r="AI840">
        <v>13.0029</v>
      </c>
      <c r="AJ840">
        <v>9.1029</v>
      </c>
      <c r="AK840">
        <v>0</v>
      </c>
      <c r="AL840">
        <v>0</v>
      </c>
      <c r="AM840">
        <v>0</v>
      </c>
      <c r="AN840">
        <v>0</v>
      </c>
      <c r="AO840">
        <v>0</v>
      </c>
      <c r="AP840" t="s">
        <v>106</v>
      </c>
      <c r="AQ840" t="s">
        <v>107</v>
      </c>
      <c r="AR840" t="s">
        <v>108</v>
      </c>
      <c r="AS840" t="s">
        <v>109</v>
      </c>
      <c r="AT840" t="s">
        <v>110</v>
      </c>
      <c r="AU840" t="s">
        <v>111</v>
      </c>
      <c r="AX840" t="s">
        <v>104</v>
      </c>
      <c r="AY840">
        <v>4.25</v>
      </c>
      <c r="AZ840">
        <v>4.25</v>
      </c>
      <c r="BA840">
        <v>0</v>
      </c>
      <c r="BC840">
        <v>0</v>
      </c>
      <c r="BD840">
        <v>7</v>
      </c>
      <c r="BJ840" t="s">
        <v>111</v>
      </c>
      <c r="BK840" t="s">
        <v>113</v>
      </c>
      <c r="BL840" t="str">
        <f>"https://www.hvlgroup.com/Products/Specs/"&amp;"H328102-AGB"</f>
        <v>https://www.hvlgroup.com/Products/Specs/H328102-AGB</v>
      </c>
      <c r="BM840" t="s">
        <v>1969</v>
      </c>
      <c r="BN840" t="str">
        <f>"https://www.hvlgroup.com/Product/"&amp;"H328102-AGB"</f>
        <v>https://www.hvlgroup.com/Product/H328102-AGB</v>
      </c>
      <c r="BO840" t="s">
        <v>104</v>
      </c>
      <c r="BP840" t="s">
        <v>104</v>
      </c>
      <c r="BQ840" t="s">
        <v>1970</v>
      </c>
      <c r="BR840" t="s">
        <v>116</v>
      </c>
      <c r="BS840" t="s">
        <v>1266</v>
      </c>
      <c r="BT840">
        <v>7.88</v>
      </c>
      <c r="BV840" s="1">
        <v>43617</v>
      </c>
      <c r="BW840">
        <v>0</v>
      </c>
      <c r="BX840">
        <v>0</v>
      </c>
      <c r="BY840" t="s">
        <v>104</v>
      </c>
      <c r="BZ840">
        <v>0</v>
      </c>
      <c r="CA840">
        <v>0</v>
      </c>
      <c r="CB840">
        <v>0</v>
      </c>
      <c r="CC840">
        <v>0</v>
      </c>
      <c r="CD840">
        <v>1</v>
      </c>
      <c r="CF840" t="s">
        <v>90</v>
      </c>
      <c r="CI840" t="s">
        <v>111</v>
      </c>
      <c r="CJ840" t="s">
        <v>118</v>
      </c>
      <c r="CK840" t="s">
        <v>111</v>
      </c>
      <c r="CL840" t="s">
        <v>119</v>
      </c>
      <c r="CM840" t="s">
        <v>104</v>
      </c>
    </row>
    <row r="841" spans="1:91" x14ac:dyDescent="0.25">
      <c r="A841" t="s">
        <v>89</v>
      </c>
      <c r="B841" t="s">
        <v>90</v>
      </c>
      <c r="C841" t="s">
        <v>1971</v>
      </c>
      <c r="D841" t="s">
        <v>1966</v>
      </c>
      <c r="E841" s="4">
        <v>806134891268</v>
      </c>
      <c r="F841" t="s">
        <v>128</v>
      </c>
      <c r="G841" s="4">
        <v>99</v>
      </c>
      <c r="H841" s="4">
        <v>198</v>
      </c>
      <c r="I841" t="s">
        <v>548</v>
      </c>
      <c r="J841" t="s">
        <v>1967</v>
      </c>
      <c r="K841" t="s">
        <v>96</v>
      </c>
      <c r="L841" t="s">
        <v>97</v>
      </c>
      <c r="M841" t="s">
        <v>98</v>
      </c>
      <c r="N841" t="s">
        <v>124</v>
      </c>
      <c r="O841" t="s">
        <v>100</v>
      </c>
      <c r="P841" t="s">
        <v>1968</v>
      </c>
      <c r="Q841" t="s">
        <v>162</v>
      </c>
      <c r="R841">
        <v>0</v>
      </c>
      <c r="S841">
        <v>4.25</v>
      </c>
      <c r="T841">
        <v>16.25</v>
      </c>
      <c r="U841">
        <v>0</v>
      </c>
      <c r="V841">
        <v>0</v>
      </c>
      <c r="W841">
        <v>0</v>
      </c>
      <c r="X841">
        <v>5.75</v>
      </c>
      <c r="Y841">
        <v>0</v>
      </c>
      <c r="Z841">
        <v>2</v>
      </c>
      <c r="AA841">
        <v>60</v>
      </c>
      <c r="AB841" t="s">
        <v>1916</v>
      </c>
      <c r="AD841" t="s">
        <v>1916</v>
      </c>
      <c r="AE841" t="s">
        <v>1916</v>
      </c>
      <c r="AF841" t="s">
        <v>104</v>
      </c>
      <c r="AG841" t="s">
        <v>105</v>
      </c>
      <c r="AH841">
        <v>18.794599999999999</v>
      </c>
      <c r="AI841">
        <v>13.0029</v>
      </c>
      <c r="AJ841">
        <v>9.1029</v>
      </c>
      <c r="AK841">
        <v>0</v>
      </c>
      <c r="AL841">
        <v>0</v>
      </c>
      <c r="AM841">
        <v>0</v>
      </c>
      <c r="AN841">
        <v>0</v>
      </c>
      <c r="AO841">
        <v>0</v>
      </c>
      <c r="AP841" t="s">
        <v>106</v>
      </c>
      <c r="AQ841" t="s">
        <v>107</v>
      </c>
      <c r="AR841" t="s">
        <v>108</v>
      </c>
      <c r="AS841" t="s">
        <v>109</v>
      </c>
      <c r="AT841" t="s">
        <v>110</v>
      </c>
      <c r="AU841" t="s">
        <v>111</v>
      </c>
      <c r="AX841" t="s">
        <v>104</v>
      </c>
      <c r="AY841">
        <v>4.25</v>
      </c>
      <c r="AZ841">
        <v>4.25</v>
      </c>
      <c r="BA841">
        <v>0</v>
      </c>
      <c r="BC841">
        <v>0</v>
      </c>
      <c r="BD841">
        <v>7</v>
      </c>
      <c r="BJ841" t="s">
        <v>111</v>
      </c>
      <c r="BK841" t="s">
        <v>125</v>
      </c>
      <c r="BL841" t="str">
        <f>"https://www.hvlgroup.com/Products/Specs/"&amp;"H328102-PN"</f>
        <v>https://www.hvlgroup.com/Products/Specs/H328102-PN</v>
      </c>
      <c r="BM841" t="s">
        <v>1969</v>
      </c>
      <c r="BN841" t="str">
        <f>"https://www.hvlgroup.com/Product/"&amp;"H328102-PN"</f>
        <v>https://www.hvlgroup.com/Product/H328102-PN</v>
      </c>
      <c r="BO841" t="s">
        <v>104</v>
      </c>
      <c r="BP841" t="s">
        <v>104</v>
      </c>
      <c r="BQ841" t="s">
        <v>1970</v>
      </c>
      <c r="BR841" t="s">
        <v>116</v>
      </c>
      <c r="BS841" t="s">
        <v>1266</v>
      </c>
      <c r="BT841">
        <v>7.88</v>
      </c>
      <c r="BV841" s="1">
        <v>43617</v>
      </c>
      <c r="BW841">
        <v>0</v>
      </c>
      <c r="BX841">
        <v>0</v>
      </c>
      <c r="BY841" t="s">
        <v>104</v>
      </c>
      <c r="BZ841">
        <v>0</v>
      </c>
      <c r="CA841">
        <v>0</v>
      </c>
      <c r="CB841">
        <v>0</v>
      </c>
      <c r="CC841">
        <v>0</v>
      </c>
      <c r="CD841">
        <v>1</v>
      </c>
      <c r="CF841" t="s">
        <v>90</v>
      </c>
      <c r="CI841" t="s">
        <v>111</v>
      </c>
      <c r="CJ841" t="s">
        <v>118</v>
      </c>
      <c r="CK841" t="s">
        <v>111</v>
      </c>
      <c r="CL841" t="s">
        <v>119</v>
      </c>
      <c r="CM841" t="s">
        <v>104</v>
      </c>
    </row>
    <row r="842" spans="1:91" x14ac:dyDescent="0.25">
      <c r="A842" t="s">
        <v>89</v>
      </c>
      <c r="B842" t="s">
        <v>90</v>
      </c>
      <c r="C842" t="s">
        <v>1972</v>
      </c>
      <c r="D842" t="s">
        <v>1973</v>
      </c>
      <c r="E842" s="4">
        <v>806134890711</v>
      </c>
      <c r="F842" t="s">
        <v>93</v>
      </c>
      <c r="G842" s="4">
        <v>89</v>
      </c>
      <c r="H842" s="4">
        <v>178</v>
      </c>
      <c r="I842" t="s">
        <v>548</v>
      </c>
      <c r="J842" t="s">
        <v>1974</v>
      </c>
      <c r="K842" t="s">
        <v>96</v>
      </c>
      <c r="L842" t="s">
        <v>97</v>
      </c>
      <c r="M842" t="s">
        <v>98</v>
      </c>
      <c r="N842" t="s">
        <v>99</v>
      </c>
      <c r="O842" t="s">
        <v>100</v>
      </c>
      <c r="P842" t="s">
        <v>1975</v>
      </c>
      <c r="Q842" t="s">
        <v>162</v>
      </c>
      <c r="R842">
        <v>0</v>
      </c>
      <c r="S842">
        <v>5.5</v>
      </c>
      <c r="T842">
        <v>11</v>
      </c>
      <c r="U842">
        <v>0</v>
      </c>
      <c r="V842">
        <v>0</v>
      </c>
      <c r="W842">
        <v>0</v>
      </c>
      <c r="X842">
        <v>4.25</v>
      </c>
      <c r="Y842">
        <v>0</v>
      </c>
      <c r="Z842">
        <v>1</v>
      </c>
      <c r="AA842">
        <v>60</v>
      </c>
      <c r="AB842" t="s">
        <v>1916</v>
      </c>
      <c r="AD842" t="s">
        <v>1916</v>
      </c>
      <c r="AE842" t="s">
        <v>1916</v>
      </c>
      <c r="AF842" t="s">
        <v>104</v>
      </c>
      <c r="AG842" t="s">
        <v>105</v>
      </c>
      <c r="AH842">
        <v>17.123100000000001</v>
      </c>
      <c r="AI842">
        <v>11.0382</v>
      </c>
      <c r="AJ842">
        <v>9.0448000000000004</v>
      </c>
      <c r="AK842">
        <v>0</v>
      </c>
      <c r="AL842">
        <v>0</v>
      </c>
      <c r="AM842">
        <v>0</v>
      </c>
      <c r="AN842">
        <v>0</v>
      </c>
      <c r="AO842">
        <v>0</v>
      </c>
      <c r="AP842" t="s">
        <v>106</v>
      </c>
      <c r="AQ842" t="s">
        <v>107</v>
      </c>
      <c r="AR842" t="s">
        <v>108</v>
      </c>
      <c r="AS842" t="s">
        <v>109</v>
      </c>
      <c r="AT842" t="s">
        <v>110</v>
      </c>
      <c r="AU842" t="s">
        <v>104</v>
      </c>
      <c r="AX842" t="s">
        <v>104</v>
      </c>
      <c r="AY842">
        <v>0</v>
      </c>
      <c r="AZ842">
        <v>0</v>
      </c>
      <c r="BA842">
        <v>0</v>
      </c>
      <c r="BC842">
        <v>0</v>
      </c>
      <c r="BD842">
        <v>8</v>
      </c>
      <c r="BJ842" t="s">
        <v>111</v>
      </c>
      <c r="BK842" t="s">
        <v>113</v>
      </c>
      <c r="BL842" t="str">
        <f>"https://www.hvlgroup.com/Products/Specs/"&amp;"H329101-AGB"</f>
        <v>https://www.hvlgroup.com/Products/Specs/H329101-AGB</v>
      </c>
      <c r="BM842" t="s">
        <v>1976</v>
      </c>
      <c r="BN842" t="str">
        <f>"https://www.hvlgroup.com/Product/"&amp;"H329101-AGB"</f>
        <v>https://www.hvlgroup.com/Product/H329101-AGB</v>
      </c>
      <c r="BO842" t="s">
        <v>104</v>
      </c>
      <c r="BP842" t="s">
        <v>104</v>
      </c>
      <c r="BQ842" t="s">
        <v>1977</v>
      </c>
      <c r="BR842" t="s">
        <v>116</v>
      </c>
      <c r="BS842" t="s">
        <v>1978</v>
      </c>
      <c r="BT842">
        <v>10.38</v>
      </c>
      <c r="BV842" s="1">
        <v>43617</v>
      </c>
      <c r="BW842">
        <v>0</v>
      </c>
      <c r="BX842">
        <v>0</v>
      </c>
      <c r="BY842" t="s">
        <v>104</v>
      </c>
      <c r="BZ842">
        <v>0</v>
      </c>
      <c r="CA842">
        <v>0</v>
      </c>
      <c r="CB842">
        <v>0</v>
      </c>
      <c r="CC842">
        <v>0</v>
      </c>
      <c r="CD842">
        <v>1</v>
      </c>
      <c r="CF842" t="s">
        <v>90</v>
      </c>
      <c r="CI842" t="s">
        <v>111</v>
      </c>
      <c r="CJ842" t="s">
        <v>118</v>
      </c>
      <c r="CK842" t="s">
        <v>111</v>
      </c>
      <c r="CL842" t="s">
        <v>119</v>
      </c>
      <c r="CM842" t="s">
        <v>104</v>
      </c>
    </row>
    <row r="843" spans="1:91" x14ac:dyDescent="0.25">
      <c r="A843" t="s">
        <v>89</v>
      </c>
      <c r="B843" t="s">
        <v>90</v>
      </c>
      <c r="C843" t="s">
        <v>1979</v>
      </c>
      <c r="D843" t="s">
        <v>1973</v>
      </c>
      <c r="E843" s="4">
        <v>806134891275</v>
      </c>
      <c r="F843" t="s">
        <v>93</v>
      </c>
      <c r="G843" s="4">
        <v>89</v>
      </c>
      <c r="H843" s="4">
        <v>178</v>
      </c>
      <c r="I843" t="s">
        <v>548</v>
      </c>
      <c r="J843" t="s">
        <v>1974</v>
      </c>
      <c r="K843" t="s">
        <v>96</v>
      </c>
      <c r="L843" t="s">
        <v>97</v>
      </c>
      <c r="M843" t="s">
        <v>98</v>
      </c>
      <c r="N843" t="s">
        <v>121</v>
      </c>
      <c r="O843" t="s">
        <v>100</v>
      </c>
      <c r="P843" t="s">
        <v>1975</v>
      </c>
      <c r="Q843" t="s">
        <v>162</v>
      </c>
      <c r="R843">
        <v>0</v>
      </c>
      <c r="S843">
        <v>5.5</v>
      </c>
      <c r="T843">
        <v>11</v>
      </c>
      <c r="U843">
        <v>0</v>
      </c>
      <c r="V843">
        <v>0</v>
      </c>
      <c r="W843">
        <v>0</v>
      </c>
      <c r="X843">
        <v>4.25</v>
      </c>
      <c r="Y843">
        <v>0</v>
      </c>
      <c r="Z843">
        <v>1</v>
      </c>
      <c r="AA843">
        <v>60</v>
      </c>
      <c r="AB843" t="s">
        <v>1916</v>
      </c>
      <c r="AD843" t="s">
        <v>1916</v>
      </c>
      <c r="AE843" t="s">
        <v>1916</v>
      </c>
      <c r="AF843" t="s">
        <v>104</v>
      </c>
      <c r="AG843" t="s">
        <v>105</v>
      </c>
      <c r="AH843">
        <v>17.123100000000001</v>
      </c>
      <c r="AI843">
        <v>11.0382</v>
      </c>
      <c r="AJ843">
        <v>9.0448000000000004</v>
      </c>
      <c r="AK843">
        <v>0</v>
      </c>
      <c r="AL843">
        <v>0</v>
      </c>
      <c r="AM843">
        <v>0</v>
      </c>
      <c r="AN843">
        <v>0</v>
      </c>
      <c r="AO843">
        <v>0</v>
      </c>
      <c r="AP843" t="s">
        <v>106</v>
      </c>
      <c r="AQ843" t="s">
        <v>107</v>
      </c>
      <c r="AR843" t="s">
        <v>108</v>
      </c>
      <c r="AS843" t="s">
        <v>109</v>
      </c>
      <c r="AT843" t="s">
        <v>110</v>
      </c>
      <c r="AU843" t="s">
        <v>104</v>
      </c>
      <c r="AX843" t="s">
        <v>104</v>
      </c>
      <c r="AY843">
        <v>0</v>
      </c>
      <c r="AZ843">
        <v>0</v>
      </c>
      <c r="BA843">
        <v>0</v>
      </c>
      <c r="BC843">
        <v>0</v>
      </c>
      <c r="BD843">
        <v>8</v>
      </c>
      <c r="BJ843" t="s">
        <v>111</v>
      </c>
      <c r="BK843" t="s">
        <v>122</v>
      </c>
      <c r="BL843" t="str">
        <f>"https://www.hvlgroup.com/Products/Specs/"&amp;"H329101-OB"</f>
        <v>https://www.hvlgroup.com/Products/Specs/H329101-OB</v>
      </c>
      <c r="BM843" t="s">
        <v>1976</v>
      </c>
      <c r="BN843" t="str">
        <f>"https://www.hvlgroup.com/Product/"&amp;"H329101-OB"</f>
        <v>https://www.hvlgroup.com/Product/H329101-OB</v>
      </c>
      <c r="BO843" t="s">
        <v>104</v>
      </c>
      <c r="BP843" t="s">
        <v>104</v>
      </c>
      <c r="BQ843" t="s">
        <v>1977</v>
      </c>
      <c r="BR843" t="s">
        <v>116</v>
      </c>
      <c r="BS843" t="s">
        <v>1978</v>
      </c>
      <c r="BT843">
        <v>10.38</v>
      </c>
      <c r="BV843" s="1">
        <v>43617</v>
      </c>
      <c r="BW843">
        <v>0</v>
      </c>
      <c r="BX843">
        <v>0</v>
      </c>
      <c r="BY843" t="s">
        <v>104</v>
      </c>
      <c r="BZ843">
        <v>0</v>
      </c>
      <c r="CA843">
        <v>0</v>
      </c>
      <c r="CB843">
        <v>0</v>
      </c>
      <c r="CC843">
        <v>0</v>
      </c>
      <c r="CD843">
        <v>1</v>
      </c>
      <c r="CF843" t="s">
        <v>90</v>
      </c>
      <c r="CI843" t="s">
        <v>111</v>
      </c>
      <c r="CJ843" t="s">
        <v>118</v>
      </c>
      <c r="CK843" t="s">
        <v>111</v>
      </c>
      <c r="CL843" t="s">
        <v>119</v>
      </c>
      <c r="CM843" t="s">
        <v>104</v>
      </c>
    </row>
    <row r="844" spans="1:91" x14ac:dyDescent="0.25">
      <c r="A844" t="s">
        <v>89</v>
      </c>
      <c r="B844" t="s">
        <v>90</v>
      </c>
      <c r="C844" t="s">
        <v>1980</v>
      </c>
      <c r="D844" t="s">
        <v>1973</v>
      </c>
      <c r="E844" s="4">
        <v>806134891282</v>
      </c>
      <c r="F844" t="s">
        <v>93</v>
      </c>
      <c r="G844" s="4">
        <v>89</v>
      </c>
      <c r="H844" s="4">
        <v>178</v>
      </c>
      <c r="I844" t="s">
        <v>548</v>
      </c>
      <c r="J844" t="s">
        <v>1974</v>
      </c>
      <c r="K844" t="s">
        <v>96</v>
      </c>
      <c r="L844" t="s">
        <v>97</v>
      </c>
      <c r="M844" t="s">
        <v>98</v>
      </c>
      <c r="N844" t="s">
        <v>124</v>
      </c>
      <c r="O844" t="s">
        <v>100</v>
      </c>
      <c r="P844" t="s">
        <v>1975</v>
      </c>
      <c r="Q844" t="s">
        <v>162</v>
      </c>
      <c r="R844">
        <v>0</v>
      </c>
      <c r="S844">
        <v>5.5</v>
      </c>
      <c r="T844">
        <v>11</v>
      </c>
      <c r="U844">
        <v>0</v>
      </c>
      <c r="V844">
        <v>0</v>
      </c>
      <c r="W844">
        <v>0</v>
      </c>
      <c r="X844">
        <v>4.25</v>
      </c>
      <c r="Y844">
        <v>0</v>
      </c>
      <c r="Z844">
        <v>1</v>
      </c>
      <c r="AA844">
        <v>60</v>
      </c>
      <c r="AB844" t="s">
        <v>1916</v>
      </c>
      <c r="AD844" t="s">
        <v>1916</v>
      </c>
      <c r="AE844" t="s">
        <v>1916</v>
      </c>
      <c r="AF844" t="s">
        <v>104</v>
      </c>
      <c r="AG844" t="s">
        <v>105</v>
      </c>
      <c r="AH844">
        <v>17</v>
      </c>
      <c r="AI844">
        <v>14</v>
      </c>
      <c r="AJ844">
        <v>8</v>
      </c>
      <c r="AK844">
        <v>0</v>
      </c>
      <c r="AL844">
        <v>0</v>
      </c>
      <c r="AM844">
        <v>0</v>
      </c>
      <c r="AN844">
        <v>0</v>
      </c>
      <c r="AO844">
        <v>0</v>
      </c>
      <c r="AP844" t="s">
        <v>106</v>
      </c>
      <c r="AQ844" t="s">
        <v>107</v>
      </c>
      <c r="AR844" t="s">
        <v>108</v>
      </c>
      <c r="AS844" t="s">
        <v>109</v>
      </c>
      <c r="AT844" t="s">
        <v>110</v>
      </c>
      <c r="AU844" t="s">
        <v>104</v>
      </c>
      <c r="AX844" t="s">
        <v>104</v>
      </c>
      <c r="AY844">
        <v>0</v>
      </c>
      <c r="AZ844">
        <v>0</v>
      </c>
      <c r="BA844">
        <v>0</v>
      </c>
      <c r="BC844">
        <v>0</v>
      </c>
      <c r="BD844">
        <v>8</v>
      </c>
      <c r="BJ844" t="s">
        <v>111</v>
      </c>
      <c r="BK844" t="s">
        <v>125</v>
      </c>
      <c r="BL844" t="str">
        <f>"https://www.hvlgroup.com/Products/Specs/"&amp;"H329101-PN"</f>
        <v>https://www.hvlgroup.com/Products/Specs/H329101-PN</v>
      </c>
      <c r="BM844" t="s">
        <v>1976</v>
      </c>
      <c r="BN844" t="str">
        <f>"https://www.hvlgroup.com/Product/"&amp;"H329101-PN"</f>
        <v>https://www.hvlgroup.com/Product/H329101-PN</v>
      </c>
      <c r="BO844" t="s">
        <v>104</v>
      </c>
      <c r="BP844" t="s">
        <v>104</v>
      </c>
      <c r="BQ844" t="s">
        <v>1977</v>
      </c>
      <c r="BR844" t="s">
        <v>116</v>
      </c>
      <c r="BS844" t="s">
        <v>1978</v>
      </c>
      <c r="BT844">
        <v>10.38</v>
      </c>
      <c r="BV844" s="1">
        <v>43617</v>
      </c>
      <c r="BW844">
        <v>0</v>
      </c>
      <c r="BX844">
        <v>0</v>
      </c>
      <c r="BY844" t="s">
        <v>104</v>
      </c>
      <c r="BZ844">
        <v>0</v>
      </c>
      <c r="CA844">
        <v>0</v>
      </c>
      <c r="CB844">
        <v>0</v>
      </c>
      <c r="CC844">
        <v>0</v>
      </c>
      <c r="CD844">
        <v>1</v>
      </c>
      <c r="CF844" t="s">
        <v>90</v>
      </c>
      <c r="CI844" t="s">
        <v>111</v>
      </c>
      <c r="CJ844" t="s">
        <v>118</v>
      </c>
      <c r="CK844" t="s">
        <v>111</v>
      </c>
      <c r="CL844" t="s">
        <v>119</v>
      </c>
      <c r="CM844" t="s">
        <v>104</v>
      </c>
    </row>
    <row r="845" spans="1:91" x14ac:dyDescent="0.25">
      <c r="A845" t="s">
        <v>89</v>
      </c>
      <c r="B845" t="s">
        <v>90</v>
      </c>
      <c r="C845" t="s">
        <v>1981</v>
      </c>
      <c r="D845" t="s">
        <v>1982</v>
      </c>
      <c r="E845" s="4">
        <v>806134890896</v>
      </c>
      <c r="F845" t="s">
        <v>128</v>
      </c>
      <c r="G845" s="4">
        <v>139</v>
      </c>
      <c r="H845" s="4">
        <v>278</v>
      </c>
      <c r="I845" t="s">
        <v>548</v>
      </c>
      <c r="J845" t="s">
        <v>1974</v>
      </c>
      <c r="K845" t="s">
        <v>96</v>
      </c>
      <c r="L845" t="s">
        <v>97</v>
      </c>
      <c r="M845" t="s">
        <v>98</v>
      </c>
      <c r="N845" t="s">
        <v>99</v>
      </c>
      <c r="O845" t="s">
        <v>100</v>
      </c>
      <c r="P845" t="s">
        <v>1975</v>
      </c>
      <c r="Q845" t="s">
        <v>162</v>
      </c>
      <c r="R845">
        <v>0</v>
      </c>
      <c r="S845">
        <v>5.5</v>
      </c>
      <c r="T845">
        <v>18.25</v>
      </c>
      <c r="U845">
        <v>0</v>
      </c>
      <c r="V845">
        <v>0</v>
      </c>
      <c r="W845">
        <v>0</v>
      </c>
      <c r="X845">
        <v>4.25</v>
      </c>
      <c r="Y845">
        <v>0</v>
      </c>
      <c r="Z845">
        <v>2</v>
      </c>
      <c r="AA845">
        <v>60</v>
      </c>
      <c r="AB845" t="s">
        <v>1916</v>
      </c>
      <c r="AD845" t="s">
        <v>1916</v>
      </c>
      <c r="AE845" t="s">
        <v>1916</v>
      </c>
      <c r="AF845" t="s">
        <v>104</v>
      </c>
      <c r="AG845" t="s">
        <v>105</v>
      </c>
      <c r="AH845">
        <v>22</v>
      </c>
      <c r="AI845">
        <v>17</v>
      </c>
      <c r="AJ845">
        <v>8</v>
      </c>
      <c r="AK845">
        <v>0</v>
      </c>
      <c r="AL845">
        <v>0</v>
      </c>
      <c r="AM845">
        <v>0</v>
      </c>
      <c r="AN845">
        <v>0</v>
      </c>
      <c r="AO845">
        <v>0</v>
      </c>
      <c r="AP845" t="s">
        <v>106</v>
      </c>
      <c r="AQ845" t="s">
        <v>107</v>
      </c>
      <c r="AR845" t="s">
        <v>108</v>
      </c>
      <c r="AS845" t="s">
        <v>109</v>
      </c>
      <c r="AT845" t="s">
        <v>110</v>
      </c>
      <c r="AU845" t="s">
        <v>104</v>
      </c>
      <c r="AX845" t="s">
        <v>104</v>
      </c>
      <c r="AY845">
        <v>0</v>
      </c>
      <c r="AZ845">
        <v>0</v>
      </c>
      <c r="BA845">
        <v>0</v>
      </c>
      <c r="BC845">
        <v>0</v>
      </c>
      <c r="BD845">
        <v>8</v>
      </c>
      <c r="BJ845" t="s">
        <v>111</v>
      </c>
      <c r="BK845" t="s">
        <v>113</v>
      </c>
      <c r="BL845" t="str">
        <f>"https://www.hvlgroup.com/Products/Specs/"&amp;"H329102-AGB"</f>
        <v>https://www.hvlgroup.com/Products/Specs/H329102-AGB</v>
      </c>
      <c r="BM845" t="s">
        <v>1976</v>
      </c>
      <c r="BN845" t="str">
        <f>"https://www.hvlgroup.com/Product/"&amp;"H329102-AGB"</f>
        <v>https://www.hvlgroup.com/Product/H329102-AGB</v>
      </c>
      <c r="BO845" t="s">
        <v>104</v>
      </c>
      <c r="BP845" t="s">
        <v>104</v>
      </c>
      <c r="BQ845" t="s">
        <v>1977</v>
      </c>
      <c r="BR845" t="s">
        <v>116</v>
      </c>
      <c r="BS845" t="s">
        <v>1978</v>
      </c>
      <c r="BT845">
        <v>17.75</v>
      </c>
      <c r="BV845" s="1">
        <v>43617</v>
      </c>
      <c r="BW845">
        <v>0</v>
      </c>
      <c r="BX845">
        <v>0</v>
      </c>
      <c r="BY845" t="s">
        <v>104</v>
      </c>
      <c r="BZ845">
        <v>0</v>
      </c>
      <c r="CA845">
        <v>0</v>
      </c>
      <c r="CB845">
        <v>0</v>
      </c>
      <c r="CC845">
        <v>0</v>
      </c>
      <c r="CD845">
        <v>1</v>
      </c>
      <c r="CF845" t="s">
        <v>90</v>
      </c>
      <c r="CI845" t="s">
        <v>111</v>
      </c>
      <c r="CJ845" t="s">
        <v>118</v>
      </c>
      <c r="CK845" t="s">
        <v>111</v>
      </c>
      <c r="CL845" t="s">
        <v>119</v>
      </c>
      <c r="CM845" t="s">
        <v>104</v>
      </c>
    </row>
    <row r="846" spans="1:91" x14ac:dyDescent="0.25">
      <c r="A846" t="s">
        <v>89</v>
      </c>
      <c r="B846" t="s">
        <v>90</v>
      </c>
      <c r="C846" t="s">
        <v>1983</v>
      </c>
      <c r="D846" t="s">
        <v>1982</v>
      </c>
      <c r="E846" s="4">
        <v>806134890735</v>
      </c>
      <c r="F846" t="s">
        <v>128</v>
      </c>
      <c r="G846" s="4">
        <v>139</v>
      </c>
      <c r="H846" s="4">
        <v>278</v>
      </c>
      <c r="I846" t="s">
        <v>548</v>
      </c>
      <c r="J846" t="s">
        <v>1974</v>
      </c>
      <c r="K846" t="s">
        <v>96</v>
      </c>
      <c r="L846" t="s">
        <v>97</v>
      </c>
      <c r="M846" t="s">
        <v>98</v>
      </c>
      <c r="N846" t="s">
        <v>121</v>
      </c>
      <c r="O846" t="s">
        <v>100</v>
      </c>
      <c r="P846" t="s">
        <v>1975</v>
      </c>
      <c r="Q846" t="s">
        <v>162</v>
      </c>
      <c r="R846">
        <v>0</v>
      </c>
      <c r="S846">
        <v>5.5</v>
      </c>
      <c r="T846">
        <v>18.25</v>
      </c>
      <c r="U846">
        <v>0</v>
      </c>
      <c r="V846">
        <v>0</v>
      </c>
      <c r="W846">
        <v>0</v>
      </c>
      <c r="X846">
        <v>4.25</v>
      </c>
      <c r="Y846">
        <v>0</v>
      </c>
      <c r="Z846">
        <v>2</v>
      </c>
      <c r="AA846">
        <v>60</v>
      </c>
      <c r="AB846" t="s">
        <v>1916</v>
      </c>
      <c r="AD846" t="s">
        <v>1916</v>
      </c>
      <c r="AE846" t="s">
        <v>1916</v>
      </c>
      <c r="AF846" t="s">
        <v>104</v>
      </c>
      <c r="AG846" t="s">
        <v>105</v>
      </c>
      <c r="AH846">
        <v>22</v>
      </c>
      <c r="AI846">
        <v>17</v>
      </c>
      <c r="AJ846">
        <v>8</v>
      </c>
      <c r="AK846">
        <v>0</v>
      </c>
      <c r="AL846">
        <v>0</v>
      </c>
      <c r="AM846">
        <v>0</v>
      </c>
      <c r="AN846">
        <v>0</v>
      </c>
      <c r="AO846">
        <v>0</v>
      </c>
      <c r="AP846" t="s">
        <v>106</v>
      </c>
      <c r="AQ846" t="s">
        <v>107</v>
      </c>
      <c r="AR846" t="s">
        <v>108</v>
      </c>
      <c r="AS846" t="s">
        <v>109</v>
      </c>
      <c r="AT846" t="s">
        <v>110</v>
      </c>
      <c r="AU846" t="s">
        <v>104</v>
      </c>
      <c r="AX846" t="s">
        <v>104</v>
      </c>
      <c r="AY846">
        <v>0</v>
      </c>
      <c r="AZ846">
        <v>0</v>
      </c>
      <c r="BA846">
        <v>0</v>
      </c>
      <c r="BC846">
        <v>0</v>
      </c>
      <c r="BD846">
        <v>8</v>
      </c>
      <c r="BJ846" t="s">
        <v>111</v>
      </c>
      <c r="BK846" t="s">
        <v>122</v>
      </c>
      <c r="BL846" t="str">
        <f>"https://www.hvlgroup.com/Products/Specs/"&amp;"H329102-OB"</f>
        <v>https://www.hvlgroup.com/Products/Specs/H329102-OB</v>
      </c>
      <c r="BM846" t="s">
        <v>1976</v>
      </c>
      <c r="BN846" t="str">
        <f>"https://www.hvlgroup.com/Product/"&amp;"H329102-OB"</f>
        <v>https://www.hvlgroup.com/Product/H329102-OB</v>
      </c>
      <c r="BO846" t="s">
        <v>104</v>
      </c>
      <c r="BP846" t="s">
        <v>104</v>
      </c>
      <c r="BQ846" t="s">
        <v>1977</v>
      </c>
      <c r="BR846" t="s">
        <v>116</v>
      </c>
      <c r="BS846" t="s">
        <v>1978</v>
      </c>
      <c r="BT846">
        <v>17.75</v>
      </c>
      <c r="BV846" s="1">
        <v>43617</v>
      </c>
      <c r="BW846">
        <v>0</v>
      </c>
      <c r="BX846">
        <v>0</v>
      </c>
      <c r="BY846" t="s">
        <v>104</v>
      </c>
      <c r="BZ846">
        <v>0</v>
      </c>
      <c r="CA846">
        <v>0</v>
      </c>
      <c r="CB846">
        <v>0</v>
      </c>
      <c r="CC846">
        <v>0</v>
      </c>
      <c r="CD846">
        <v>1</v>
      </c>
      <c r="CF846" t="s">
        <v>90</v>
      </c>
      <c r="CI846" t="s">
        <v>111</v>
      </c>
      <c r="CJ846" t="s">
        <v>118</v>
      </c>
      <c r="CK846" t="s">
        <v>111</v>
      </c>
      <c r="CL846" t="s">
        <v>119</v>
      </c>
      <c r="CM846" t="s">
        <v>104</v>
      </c>
    </row>
    <row r="847" spans="1:91" x14ac:dyDescent="0.25">
      <c r="A847" t="s">
        <v>89</v>
      </c>
      <c r="B847" t="s">
        <v>90</v>
      </c>
      <c r="C847" t="s">
        <v>1984</v>
      </c>
      <c r="D847" t="s">
        <v>1982</v>
      </c>
      <c r="E847" s="4">
        <v>806134891299</v>
      </c>
      <c r="F847" t="s">
        <v>128</v>
      </c>
      <c r="G847" s="4">
        <v>139</v>
      </c>
      <c r="H847" s="4">
        <v>278</v>
      </c>
      <c r="I847" t="s">
        <v>548</v>
      </c>
      <c r="J847" t="s">
        <v>1974</v>
      </c>
      <c r="K847" t="s">
        <v>96</v>
      </c>
      <c r="L847" t="s">
        <v>97</v>
      </c>
      <c r="M847" t="s">
        <v>98</v>
      </c>
      <c r="N847" t="s">
        <v>124</v>
      </c>
      <c r="O847" t="s">
        <v>100</v>
      </c>
      <c r="P847" t="s">
        <v>1975</v>
      </c>
      <c r="Q847" t="s">
        <v>162</v>
      </c>
      <c r="R847">
        <v>0</v>
      </c>
      <c r="S847">
        <v>5.5</v>
      </c>
      <c r="T847">
        <v>18.25</v>
      </c>
      <c r="U847">
        <v>0</v>
      </c>
      <c r="V847">
        <v>0</v>
      </c>
      <c r="W847">
        <v>0</v>
      </c>
      <c r="X847">
        <v>4.25</v>
      </c>
      <c r="Y847">
        <v>0</v>
      </c>
      <c r="Z847">
        <v>2</v>
      </c>
      <c r="AA847">
        <v>60</v>
      </c>
      <c r="AB847" t="s">
        <v>1916</v>
      </c>
      <c r="AD847" t="s">
        <v>1916</v>
      </c>
      <c r="AE847" t="s">
        <v>1916</v>
      </c>
      <c r="AF847" t="s">
        <v>104</v>
      </c>
      <c r="AG847" t="s">
        <v>105</v>
      </c>
      <c r="AH847">
        <v>22</v>
      </c>
      <c r="AI847">
        <v>17</v>
      </c>
      <c r="AJ847">
        <v>8</v>
      </c>
      <c r="AK847">
        <v>0</v>
      </c>
      <c r="AL847">
        <v>0</v>
      </c>
      <c r="AM847">
        <v>0</v>
      </c>
      <c r="AN847">
        <v>0</v>
      </c>
      <c r="AO847">
        <v>0</v>
      </c>
      <c r="AP847" t="s">
        <v>106</v>
      </c>
      <c r="AQ847" t="s">
        <v>107</v>
      </c>
      <c r="AR847" t="s">
        <v>108</v>
      </c>
      <c r="AS847" t="s">
        <v>109</v>
      </c>
      <c r="AT847" t="s">
        <v>110</v>
      </c>
      <c r="AU847" t="s">
        <v>104</v>
      </c>
      <c r="AX847" t="s">
        <v>104</v>
      </c>
      <c r="AY847">
        <v>0</v>
      </c>
      <c r="AZ847">
        <v>0</v>
      </c>
      <c r="BA847">
        <v>0</v>
      </c>
      <c r="BC847">
        <v>0</v>
      </c>
      <c r="BD847">
        <v>8</v>
      </c>
      <c r="BJ847" t="s">
        <v>111</v>
      </c>
      <c r="BK847" t="s">
        <v>125</v>
      </c>
      <c r="BL847" t="str">
        <f>"https://www.hvlgroup.com/Products/Specs/"&amp;"H329102-PN"</f>
        <v>https://www.hvlgroup.com/Products/Specs/H329102-PN</v>
      </c>
      <c r="BM847" t="s">
        <v>1976</v>
      </c>
      <c r="BN847" t="str">
        <f>"https://www.hvlgroup.com/Product/"&amp;"H329102-PN"</f>
        <v>https://www.hvlgroup.com/Product/H329102-PN</v>
      </c>
      <c r="BO847" t="s">
        <v>104</v>
      </c>
      <c r="BP847" t="s">
        <v>104</v>
      </c>
      <c r="BQ847" t="s">
        <v>1977</v>
      </c>
      <c r="BR847" t="s">
        <v>116</v>
      </c>
      <c r="BS847" t="s">
        <v>1978</v>
      </c>
      <c r="BT847">
        <v>17.75</v>
      </c>
      <c r="BV847" s="1">
        <v>43617</v>
      </c>
      <c r="BW847">
        <v>0</v>
      </c>
      <c r="BX847">
        <v>0</v>
      </c>
      <c r="BY847" t="s">
        <v>104</v>
      </c>
      <c r="BZ847">
        <v>0</v>
      </c>
      <c r="CA847">
        <v>0</v>
      </c>
      <c r="CB847">
        <v>0</v>
      </c>
      <c r="CC847">
        <v>0</v>
      </c>
      <c r="CD847">
        <v>1</v>
      </c>
      <c r="CF847" t="s">
        <v>90</v>
      </c>
      <c r="CI847" t="s">
        <v>111</v>
      </c>
      <c r="CJ847" t="s">
        <v>118</v>
      </c>
      <c r="CK847" t="s">
        <v>111</v>
      </c>
      <c r="CL847" t="s">
        <v>119</v>
      </c>
      <c r="CM847" t="s">
        <v>104</v>
      </c>
    </row>
    <row r="848" spans="1:91" x14ac:dyDescent="0.25">
      <c r="A848" t="s">
        <v>89</v>
      </c>
      <c r="B848" t="s">
        <v>90</v>
      </c>
      <c r="C848" t="s">
        <v>1985</v>
      </c>
      <c r="D848" t="s">
        <v>1986</v>
      </c>
      <c r="E848" s="4">
        <v>806134891305</v>
      </c>
      <c r="F848" t="s">
        <v>793</v>
      </c>
      <c r="G848" s="4">
        <v>99</v>
      </c>
      <c r="H848" s="4">
        <v>198</v>
      </c>
      <c r="I848" t="s">
        <v>1173</v>
      </c>
      <c r="J848" t="s">
        <v>1974</v>
      </c>
      <c r="K848" t="s">
        <v>96</v>
      </c>
      <c r="L848" t="s">
        <v>97</v>
      </c>
      <c r="M848" t="s">
        <v>98</v>
      </c>
      <c r="N848" t="s">
        <v>99</v>
      </c>
      <c r="O848" t="s">
        <v>100</v>
      </c>
      <c r="P848" t="s">
        <v>1975</v>
      </c>
      <c r="Q848" t="s">
        <v>162</v>
      </c>
      <c r="R848">
        <v>0</v>
      </c>
      <c r="S848">
        <v>0</v>
      </c>
      <c r="T848">
        <v>4.5</v>
      </c>
      <c r="U848">
        <v>0</v>
      </c>
      <c r="V848">
        <v>0</v>
      </c>
      <c r="W848">
        <v>10</v>
      </c>
      <c r="X848">
        <v>0</v>
      </c>
      <c r="Y848">
        <v>0</v>
      </c>
      <c r="Z848">
        <v>2</v>
      </c>
      <c r="AA848">
        <v>60</v>
      </c>
      <c r="AB848" t="s">
        <v>1916</v>
      </c>
      <c r="AD848" t="s">
        <v>1916</v>
      </c>
      <c r="AE848" t="s">
        <v>1916</v>
      </c>
      <c r="AF848" t="s">
        <v>104</v>
      </c>
      <c r="AG848" t="s">
        <v>105</v>
      </c>
      <c r="AH848">
        <v>14</v>
      </c>
      <c r="AI848">
        <v>14</v>
      </c>
      <c r="AJ848">
        <v>12</v>
      </c>
      <c r="AK848">
        <v>0</v>
      </c>
      <c r="AL848">
        <v>0</v>
      </c>
      <c r="AM848">
        <v>0</v>
      </c>
      <c r="AN848">
        <v>0</v>
      </c>
      <c r="AO848">
        <v>0</v>
      </c>
      <c r="AP848" t="s">
        <v>106</v>
      </c>
      <c r="AQ848" t="s">
        <v>107</v>
      </c>
      <c r="AR848" t="s">
        <v>108</v>
      </c>
      <c r="AS848" t="s">
        <v>109</v>
      </c>
      <c r="AT848" t="s">
        <v>110</v>
      </c>
      <c r="AU848" t="s">
        <v>104</v>
      </c>
      <c r="AX848" t="s">
        <v>104</v>
      </c>
      <c r="AY848">
        <v>0</v>
      </c>
      <c r="AZ848">
        <v>0</v>
      </c>
      <c r="BA848">
        <v>0</v>
      </c>
      <c r="BC848">
        <v>0</v>
      </c>
      <c r="BD848">
        <v>0</v>
      </c>
      <c r="BJ848" t="s">
        <v>111</v>
      </c>
      <c r="BK848" t="s">
        <v>113</v>
      </c>
      <c r="BL848" t="str">
        <f>"https://www.hvlgroup.com/Products/Specs/"&amp;"H329502S-AGB"</f>
        <v>https://www.hvlgroup.com/Products/Specs/H329502S-AGB</v>
      </c>
      <c r="BM848" t="s">
        <v>1987</v>
      </c>
      <c r="BN848" t="str">
        <f>"https://www.hvlgroup.com/Product/"&amp;"H329502S-AGB"</f>
        <v>https://www.hvlgroup.com/Product/H329502S-AGB</v>
      </c>
      <c r="BO848" t="s">
        <v>104</v>
      </c>
      <c r="BP848" t="s">
        <v>104</v>
      </c>
      <c r="BQ848" t="s">
        <v>1977</v>
      </c>
      <c r="BR848" t="s">
        <v>116</v>
      </c>
      <c r="BS848" t="s">
        <v>1988</v>
      </c>
      <c r="BT848">
        <v>0</v>
      </c>
      <c r="BV848" s="1">
        <v>43617</v>
      </c>
      <c r="BW848">
        <v>0</v>
      </c>
      <c r="BX848">
        <v>0</v>
      </c>
      <c r="BY848" t="s">
        <v>104</v>
      </c>
      <c r="BZ848">
        <v>0</v>
      </c>
      <c r="CA848">
        <v>0</v>
      </c>
      <c r="CB848">
        <v>0</v>
      </c>
      <c r="CC848">
        <v>0</v>
      </c>
      <c r="CD848">
        <v>1</v>
      </c>
      <c r="CF848" t="s">
        <v>90</v>
      </c>
      <c r="CI848" t="s">
        <v>111</v>
      </c>
      <c r="CJ848" t="s">
        <v>118</v>
      </c>
      <c r="CK848" t="s">
        <v>111</v>
      </c>
      <c r="CL848" t="s">
        <v>119</v>
      </c>
      <c r="CM848" t="s">
        <v>104</v>
      </c>
    </row>
    <row r="849" spans="1:91" x14ac:dyDescent="0.25">
      <c r="A849" t="s">
        <v>89</v>
      </c>
      <c r="B849" t="s">
        <v>90</v>
      </c>
      <c r="C849" t="s">
        <v>1989</v>
      </c>
      <c r="D849" t="s">
        <v>1986</v>
      </c>
      <c r="E849" s="4">
        <v>806134891312</v>
      </c>
      <c r="F849" t="s">
        <v>793</v>
      </c>
      <c r="G849" s="4">
        <v>99</v>
      </c>
      <c r="H849" s="4">
        <v>198</v>
      </c>
      <c r="I849" t="s">
        <v>1173</v>
      </c>
      <c r="J849" t="s">
        <v>1974</v>
      </c>
      <c r="K849" t="s">
        <v>96</v>
      </c>
      <c r="L849" t="s">
        <v>97</v>
      </c>
      <c r="M849" t="s">
        <v>98</v>
      </c>
      <c r="N849" t="s">
        <v>121</v>
      </c>
      <c r="O849" t="s">
        <v>100</v>
      </c>
      <c r="P849" t="s">
        <v>1975</v>
      </c>
      <c r="Q849" t="s">
        <v>162</v>
      </c>
      <c r="R849">
        <v>0</v>
      </c>
      <c r="S849">
        <v>0</v>
      </c>
      <c r="T849">
        <v>4.5</v>
      </c>
      <c r="U849">
        <v>0</v>
      </c>
      <c r="V849">
        <v>0</v>
      </c>
      <c r="W849">
        <v>10</v>
      </c>
      <c r="X849">
        <v>0</v>
      </c>
      <c r="Y849">
        <v>0</v>
      </c>
      <c r="Z849">
        <v>2</v>
      </c>
      <c r="AA849">
        <v>60</v>
      </c>
      <c r="AB849" t="s">
        <v>1916</v>
      </c>
      <c r="AD849" t="s">
        <v>1916</v>
      </c>
      <c r="AE849" t="s">
        <v>1916</v>
      </c>
      <c r="AF849" t="s">
        <v>104</v>
      </c>
      <c r="AG849" t="s">
        <v>105</v>
      </c>
      <c r="AH849">
        <v>14</v>
      </c>
      <c r="AI849">
        <v>14</v>
      </c>
      <c r="AJ849">
        <v>12</v>
      </c>
      <c r="AK849">
        <v>0</v>
      </c>
      <c r="AL849">
        <v>0</v>
      </c>
      <c r="AM849">
        <v>0</v>
      </c>
      <c r="AN849">
        <v>0</v>
      </c>
      <c r="AO849">
        <v>0</v>
      </c>
      <c r="AP849" t="s">
        <v>106</v>
      </c>
      <c r="AQ849" t="s">
        <v>107</v>
      </c>
      <c r="AR849" t="s">
        <v>108</v>
      </c>
      <c r="AS849" t="s">
        <v>109</v>
      </c>
      <c r="AT849" t="s">
        <v>110</v>
      </c>
      <c r="AU849" t="s">
        <v>104</v>
      </c>
      <c r="AX849" t="s">
        <v>104</v>
      </c>
      <c r="AY849">
        <v>0</v>
      </c>
      <c r="AZ849">
        <v>0</v>
      </c>
      <c r="BA849">
        <v>0</v>
      </c>
      <c r="BC849">
        <v>0</v>
      </c>
      <c r="BD849">
        <v>0</v>
      </c>
      <c r="BJ849" t="s">
        <v>111</v>
      </c>
      <c r="BK849" t="s">
        <v>122</v>
      </c>
      <c r="BL849" t="str">
        <f>"https://www.hvlgroup.com/Products/Specs/"&amp;"H329502S-OB"</f>
        <v>https://www.hvlgroup.com/Products/Specs/H329502S-OB</v>
      </c>
      <c r="BM849" t="s">
        <v>1987</v>
      </c>
      <c r="BN849" t="str">
        <f>"https://www.hvlgroup.com/Product/"&amp;"H329502S-OB"</f>
        <v>https://www.hvlgroup.com/Product/H329502S-OB</v>
      </c>
      <c r="BO849" t="s">
        <v>104</v>
      </c>
      <c r="BP849" t="s">
        <v>104</v>
      </c>
      <c r="BQ849" t="s">
        <v>1977</v>
      </c>
      <c r="BR849" t="s">
        <v>116</v>
      </c>
      <c r="BS849" t="s">
        <v>1988</v>
      </c>
      <c r="BT849">
        <v>0</v>
      </c>
      <c r="BV849" s="1">
        <v>43617</v>
      </c>
      <c r="BW849">
        <v>0</v>
      </c>
      <c r="BX849">
        <v>0</v>
      </c>
      <c r="BY849" t="s">
        <v>104</v>
      </c>
      <c r="BZ849">
        <v>0</v>
      </c>
      <c r="CA849">
        <v>0</v>
      </c>
      <c r="CB849">
        <v>0</v>
      </c>
      <c r="CC849">
        <v>0</v>
      </c>
      <c r="CD849">
        <v>1</v>
      </c>
      <c r="CF849" t="s">
        <v>90</v>
      </c>
      <c r="CI849" t="s">
        <v>111</v>
      </c>
      <c r="CJ849" t="s">
        <v>118</v>
      </c>
      <c r="CK849" t="s">
        <v>111</v>
      </c>
      <c r="CL849" t="s">
        <v>119</v>
      </c>
      <c r="CM849" t="s">
        <v>104</v>
      </c>
    </row>
    <row r="850" spans="1:91" x14ac:dyDescent="0.25">
      <c r="A850" t="s">
        <v>89</v>
      </c>
      <c r="B850" t="s">
        <v>90</v>
      </c>
      <c r="C850" t="s">
        <v>1990</v>
      </c>
      <c r="D850" t="s">
        <v>1986</v>
      </c>
      <c r="E850" s="4">
        <v>806134891329</v>
      </c>
      <c r="F850" t="s">
        <v>793</v>
      </c>
      <c r="G850" s="4">
        <v>99</v>
      </c>
      <c r="H850" s="4">
        <v>198</v>
      </c>
      <c r="I850" t="s">
        <v>1173</v>
      </c>
      <c r="J850" t="s">
        <v>1974</v>
      </c>
      <c r="K850" t="s">
        <v>96</v>
      </c>
      <c r="L850" t="s">
        <v>97</v>
      </c>
      <c r="M850" t="s">
        <v>98</v>
      </c>
      <c r="N850" t="s">
        <v>124</v>
      </c>
      <c r="O850" t="s">
        <v>100</v>
      </c>
      <c r="P850" t="s">
        <v>1975</v>
      </c>
      <c r="Q850" t="s">
        <v>162</v>
      </c>
      <c r="R850">
        <v>0</v>
      </c>
      <c r="S850">
        <v>0</v>
      </c>
      <c r="T850">
        <v>4.5</v>
      </c>
      <c r="U850">
        <v>0</v>
      </c>
      <c r="V850">
        <v>0</v>
      </c>
      <c r="W850">
        <v>10</v>
      </c>
      <c r="X850">
        <v>0</v>
      </c>
      <c r="Y850">
        <v>0</v>
      </c>
      <c r="Z850">
        <v>2</v>
      </c>
      <c r="AA850">
        <v>60</v>
      </c>
      <c r="AB850" t="s">
        <v>1916</v>
      </c>
      <c r="AD850" t="s">
        <v>1916</v>
      </c>
      <c r="AE850" t="s">
        <v>1916</v>
      </c>
      <c r="AF850" t="s">
        <v>104</v>
      </c>
      <c r="AG850" t="s">
        <v>105</v>
      </c>
      <c r="AH850">
        <v>14</v>
      </c>
      <c r="AI850">
        <v>14</v>
      </c>
      <c r="AJ850">
        <v>12</v>
      </c>
      <c r="AK850">
        <v>0</v>
      </c>
      <c r="AL850">
        <v>0</v>
      </c>
      <c r="AM850">
        <v>0</v>
      </c>
      <c r="AN850">
        <v>0</v>
      </c>
      <c r="AO850">
        <v>0</v>
      </c>
      <c r="AP850" t="s">
        <v>106</v>
      </c>
      <c r="AQ850" t="s">
        <v>107</v>
      </c>
      <c r="AR850" t="s">
        <v>108</v>
      </c>
      <c r="AS850" t="s">
        <v>109</v>
      </c>
      <c r="AT850" t="s">
        <v>110</v>
      </c>
      <c r="AU850" t="s">
        <v>104</v>
      </c>
      <c r="AX850" t="s">
        <v>104</v>
      </c>
      <c r="AY850">
        <v>0</v>
      </c>
      <c r="AZ850">
        <v>0</v>
      </c>
      <c r="BA850">
        <v>0</v>
      </c>
      <c r="BC850">
        <v>0</v>
      </c>
      <c r="BD850">
        <v>0</v>
      </c>
      <c r="BJ850" t="s">
        <v>111</v>
      </c>
      <c r="BK850" t="s">
        <v>125</v>
      </c>
      <c r="BL850" t="str">
        <f>"https://www.hvlgroup.com/Products/Specs/"&amp;"H329502S-PN"</f>
        <v>https://www.hvlgroup.com/Products/Specs/H329502S-PN</v>
      </c>
      <c r="BM850" t="s">
        <v>1987</v>
      </c>
      <c r="BN850" t="str">
        <f>"https://www.hvlgroup.com/Product/"&amp;"H329502S-PN"</f>
        <v>https://www.hvlgroup.com/Product/H329502S-PN</v>
      </c>
      <c r="BO850" t="s">
        <v>104</v>
      </c>
      <c r="BP850" t="s">
        <v>104</v>
      </c>
      <c r="BQ850" t="s">
        <v>1977</v>
      </c>
      <c r="BR850" t="s">
        <v>116</v>
      </c>
      <c r="BS850" t="s">
        <v>1988</v>
      </c>
      <c r="BT850">
        <v>0</v>
      </c>
      <c r="BV850" s="1">
        <v>43617</v>
      </c>
      <c r="BW850">
        <v>0</v>
      </c>
      <c r="BX850">
        <v>0</v>
      </c>
      <c r="BY850" t="s">
        <v>104</v>
      </c>
      <c r="BZ850">
        <v>0</v>
      </c>
      <c r="CA850">
        <v>0</v>
      </c>
      <c r="CB850">
        <v>0</v>
      </c>
      <c r="CC850">
        <v>0</v>
      </c>
      <c r="CD850">
        <v>1</v>
      </c>
      <c r="CF850" t="s">
        <v>90</v>
      </c>
      <c r="CI850" t="s">
        <v>111</v>
      </c>
      <c r="CJ850" t="s">
        <v>118</v>
      </c>
      <c r="CK850" t="s">
        <v>111</v>
      </c>
      <c r="CL850" t="s">
        <v>119</v>
      </c>
      <c r="CM850" t="s">
        <v>104</v>
      </c>
    </row>
    <row r="851" spans="1:91" x14ac:dyDescent="0.25">
      <c r="A851" t="s">
        <v>89</v>
      </c>
      <c r="B851" t="s">
        <v>90</v>
      </c>
      <c r="C851" t="s">
        <v>1991</v>
      </c>
      <c r="D851" t="s">
        <v>1992</v>
      </c>
      <c r="E851" s="4">
        <v>806134891343</v>
      </c>
      <c r="F851" t="s">
        <v>1116</v>
      </c>
      <c r="G851" s="4">
        <v>145</v>
      </c>
      <c r="H851" s="4">
        <v>290</v>
      </c>
      <c r="I851" t="s">
        <v>1173</v>
      </c>
      <c r="J851" t="s">
        <v>1974</v>
      </c>
      <c r="K851" t="s">
        <v>96</v>
      </c>
      <c r="L851" t="s">
        <v>97</v>
      </c>
      <c r="M851" t="s">
        <v>98</v>
      </c>
      <c r="N851" t="s">
        <v>99</v>
      </c>
      <c r="O851" t="s">
        <v>100</v>
      </c>
      <c r="P851" t="s">
        <v>1975</v>
      </c>
      <c r="Q851" t="s">
        <v>162</v>
      </c>
      <c r="R851">
        <v>0</v>
      </c>
      <c r="S851">
        <v>0</v>
      </c>
      <c r="T851">
        <v>4.5</v>
      </c>
      <c r="U851">
        <v>0</v>
      </c>
      <c r="V851">
        <v>0</v>
      </c>
      <c r="W851">
        <v>14</v>
      </c>
      <c r="X851">
        <v>0</v>
      </c>
      <c r="Y851">
        <v>0</v>
      </c>
      <c r="Z851">
        <v>3</v>
      </c>
      <c r="AA851">
        <v>60</v>
      </c>
      <c r="AB851" t="s">
        <v>1916</v>
      </c>
      <c r="AD851" t="s">
        <v>1916</v>
      </c>
      <c r="AE851" t="s">
        <v>1916</v>
      </c>
      <c r="AF851" t="s">
        <v>104</v>
      </c>
      <c r="AG851" t="s">
        <v>105</v>
      </c>
      <c r="AH851">
        <v>18</v>
      </c>
      <c r="AI851">
        <v>18</v>
      </c>
      <c r="AJ851">
        <v>12</v>
      </c>
      <c r="AK851">
        <v>0</v>
      </c>
      <c r="AL851">
        <v>0</v>
      </c>
      <c r="AM851">
        <v>0</v>
      </c>
      <c r="AN851">
        <v>0</v>
      </c>
      <c r="AO851">
        <v>0</v>
      </c>
      <c r="AP851" t="s">
        <v>106</v>
      </c>
      <c r="AQ851" t="s">
        <v>107</v>
      </c>
      <c r="AR851" t="s">
        <v>108</v>
      </c>
      <c r="AS851" t="s">
        <v>109</v>
      </c>
      <c r="AT851" t="s">
        <v>110</v>
      </c>
      <c r="AU851" t="s">
        <v>104</v>
      </c>
      <c r="AX851" t="s">
        <v>104</v>
      </c>
      <c r="AY851">
        <v>0</v>
      </c>
      <c r="AZ851">
        <v>0</v>
      </c>
      <c r="BA851">
        <v>0</v>
      </c>
      <c r="BC851">
        <v>0</v>
      </c>
      <c r="BD851">
        <v>0</v>
      </c>
      <c r="BJ851" t="s">
        <v>111</v>
      </c>
      <c r="BK851" t="s">
        <v>113</v>
      </c>
      <c r="BL851" t="str">
        <f>"https://www.hvlgroup.com/Products/Specs/"&amp;"H329503L-AGB"</f>
        <v>https://www.hvlgroup.com/Products/Specs/H329503L-AGB</v>
      </c>
      <c r="BM851" t="s">
        <v>1987</v>
      </c>
      <c r="BN851" t="str">
        <f>"https://www.hvlgroup.com/Product/"&amp;"H329503L-AGB"</f>
        <v>https://www.hvlgroup.com/Product/H329503L-AGB</v>
      </c>
      <c r="BO851" t="s">
        <v>104</v>
      </c>
      <c r="BP851" t="s">
        <v>104</v>
      </c>
      <c r="BQ851" t="s">
        <v>1977</v>
      </c>
      <c r="BR851" t="s">
        <v>116</v>
      </c>
      <c r="BS851" t="s">
        <v>1993</v>
      </c>
      <c r="BT851">
        <v>0</v>
      </c>
      <c r="BV851" s="1">
        <v>43617</v>
      </c>
      <c r="BW851">
        <v>0</v>
      </c>
      <c r="BX851">
        <v>0</v>
      </c>
      <c r="BY851" t="s">
        <v>104</v>
      </c>
      <c r="BZ851">
        <v>0</v>
      </c>
      <c r="CA851">
        <v>0</v>
      </c>
      <c r="CB851">
        <v>0</v>
      </c>
      <c r="CC851">
        <v>0</v>
      </c>
      <c r="CD851">
        <v>1</v>
      </c>
      <c r="CF851" t="s">
        <v>90</v>
      </c>
      <c r="CI851" t="s">
        <v>111</v>
      </c>
      <c r="CJ851" t="s">
        <v>118</v>
      </c>
      <c r="CK851" t="s">
        <v>111</v>
      </c>
      <c r="CL851" t="s">
        <v>119</v>
      </c>
      <c r="CM851" t="s">
        <v>104</v>
      </c>
    </row>
    <row r="852" spans="1:91" x14ac:dyDescent="0.25">
      <c r="A852" t="s">
        <v>89</v>
      </c>
      <c r="B852" t="s">
        <v>90</v>
      </c>
      <c r="C852" t="s">
        <v>1994</v>
      </c>
      <c r="D852" t="s">
        <v>1992</v>
      </c>
      <c r="E852" s="4">
        <v>806134891336</v>
      </c>
      <c r="F852" t="s">
        <v>1116</v>
      </c>
      <c r="G852" s="4">
        <v>145</v>
      </c>
      <c r="H852" s="4">
        <v>290</v>
      </c>
      <c r="I852" t="s">
        <v>1173</v>
      </c>
      <c r="J852" t="s">
        <v>1974</v>
      </c>
      <c r="K852" t="s">
        <v>96</v>
      </c>
      <c r="L852" t="s">
        <v>97</v>
      </c>
      <c r="M852" t="s">
        <v>98</v>
      </c>
      <c r="N852" t="s">
        <v>121</v>
      </c>
      <c r="O852" t="s">
        <v>100</v>
      </c>
      <c r="P852" t="s">
        <v>1975</v>
      </c>
      <c r="Q852" t="s">
        <v>162</v>
      </c>
      <c r="R852">
        <v>0</v>
      </c>
      <c r="S852">
        <v>0</v>
      </c>
      <c r="T852">
        <v>4.5</v>
      </c>
      <c r="U852">
        <v>0</v>
      </c>
      <c r="V852">
        <v>0</v>
      </c>
      <c r="W852">
        <v>14</v>
      </c>
      <c r="X852">
        <v>0</v>
      </c>
      <c r="Y852">
        <v>0</v>
      </c>
      <c r="Z852">
        <v>3</v>
      </c>
      <c r="AA852">
        <v>60</v>
      </c>
      <c r="AB852" t="s">
        <v>1916</v>
      </c>
      <c r="AD852" t="s">
        <v>1916</v>
      </c>
      <c r="AE852" t="s">
        <v>1916</v>
      </c>
      <c r="AF852" t="s">
        <v>104</v>
      </c>
      <c r="AG852" t="s">
        <v>105</v>
      </c>
      <c r="AH852">
        <v>19.617699999999999</v>
      </c>
      <c r="AI852">
        <v>18.281500000000001</v>
      </c>
      <c r="AJ852">
        <v>11.319800000000001</v>
      </c>
      <c r="AK852">
        <v>0</v>
      </c>
      <c r="AL852">
        <v>0</v>
      </c>
      <c r="AM852">
        <v>0</v>
      </c>
      <c r="AN852">
        <v>0</v>
      </c>
      <c r="AO852">
        <v>0</v>
      </c>
      <c r="AP852" t="s">
        <v>106</v>
      </c>
      <c r="AQ852" t="s">
        <v>107</v>
      </c>
      <c r="AR852" t="s">
        <v>108</v>
      </c>
      <c r="AS852" t="s">
        <v>109</v>
      </c>
      <c r="AT852" t="s">
        <v>110</v>
      </c>
      <c r="AU852" t="s">
        <v>104</v>
      </c>
      <c r="AX852" t="s">
        <v>104</v>
      </c>
      <c r="AY852">
        <v>0</v>
      </c>
      <c r="AZ852">
        <v>0</v>
      </c>
      <c r="BA852">
        <v>0</v>
      </c>
      <c r="BC852">
        <v>0</v>
      </c>
      <c r="BD852">
        <v>0</v>
      </c>
      <c r="BJ852" t="s">
        <v>111</v>
      </c>
      <c r="BK852" t="s">
        <v>122</v>
      </c>
      <c r="BL852" t="str">
        <f>"https://www.hvlgroup.com/Products/Specs/"&amp;"H329503L-OB"</f>
        <v>https://www.hvlgroup.com/Products/Specs/H329503L-OB</v>
      </c>
      <c r="BM852" t="s">
        <v>1987</v>
      </c>
      <c r="BN852" t="str">
        <f>"https://www.hvlgroup.com/Product/"&amp;"H329503L-OB"</f>
        <v>https://www.hvlgroup.com/Product/H329503L-OB</v>
      </c>
      <c r="BO852" t="s">
        <v>104</v>
      </c>
      <c r="BP852" t="s">
        <v>104</v>
      </c>
      <c r="BQ852" t="s">
        <v>1977</v>
      </c>
      <c r="BR852" t="s">
        <v>116</v>
      </c>
      <c r="BS852" t="s">
        <v>1993</v>
      </c>
      <c r="BT852">
        <v>0</v>
      </c>
      <c r="BV852" s="1">
        <v>43617</v>
      </c>
      <c r="BW852">
        <v>0</v>
      </c>
      <c r="BX852">
        <v>0</v>
      </c>
      <c r="BY852" t="s">
        <v>104</v>
      </c>
      <c r="BZ852">
        <v>0</v>
      </c>
      <c r="CA852">
        <v>0</v>
      </c>
      <c r="CB852">
        <v>0</v>
      </c>
      <c r="CC852">
        <v>0</v>
      </c>
      <c r="CD852">
        <v>1</v>
      </c>
      <c r="CF852" t="s">
        <v>90</v>
      </c>
      <c r="CI852" t="s">
        <v>111</v>
      </c>
      <c r="CJ852" t="s">
        <v>118</v>
      </c>
      <c r="CK852" t="s">
        <v>111</v>
      </c>
      <c r="CL852" t="s">
        <v>119</v>
      </c>
      <c r="CM852" t="s">
        <v>104</v>
      </c>
    </row>
    <row r="853" spans="1:91" x14ac:dyDescent="0.25">
      <c r="A853" t="s">
        <v>89</v>
      </c>
      <c r="B853" t="s">
        <v>90</v>
      </c>
      <c r="C853" t="s">
        <v>1995</v>
      </c>
      <c r="D853" t="s">
        <v>1992</v>
      </c>
      <c r="E853" s="4">
        <v>806134891374</v>
      </c>
      <c r="F853" t="s">
        <v>1116</v>
      </c>
      <c r="G853" s="4">
        <v>145</v>
      </c>
      <c r="H853" s="4">
        <v>290</v>
      </c>
      <c r="I853" t="s">
        <v>1173</v>
      </c>
      <c r="J853" t="s">
        <v>1974</v>
      </c>
      <c r="K853" t="s">
        <v>96</v>
      </c>
      <c r="L853" t="s">
        <v>97</v>
      </c>
      <c r="M853" t="s">
        <v>98</v>
      </c>
      <c r="N853" t="s">
        <v>124</v>
      </c>
      <c r="O853" t="s">
        <v>100</v>
      </c>
      <c r="P853" t="s">
        <v>1975</v>
      </c>
      <c r="Q853" t="s">
        <v>162</v>
      </c>
      <c r="R853">
        <v>0</v>
      </c>
      <c r="S853">
        <v>0</v>
      </c>
      <c r="T853">
        <v>4.5</v>
      </c>
      <c r="U853">
        <v>0</v>
      </c>
      <c r="V853">
        <v>0</v>
      </c>
      <c r="W853">
        <v>14</v>
      </c>
      <c r="X853">
        <v>0</v>
      </c>
      <c r="Y853">
        <v>0</v>
      </c>
      <c r="Z853">
        <v>3</v>
      </c>
      <c r="AA853">
        <v>60</v>
      </c>
      <c r="AB853" t="s">
        <v>1916</v>
      </c>
      <c r="AD853" t="s">
        <v>1916</v>
      </c>
      <c r="AE853" t="s">
        <v>1916</v>
      </c>
      <c r="AF853" t="s">
        <v>104</v>
      </c>
      <c r="AG853" t="s">
        <v>105</v>
      </c>
      <c r="AH853">
        <v>19.617699999999999</v>
      </c>
      <c r="AI853">
        <v>18.281500000000001</v>
      </c>
      <c r="AJ853">
        <v>11.319800000000001</v>
      </c>
      <c r="AK853">
        <v>0</v>
      </c>
      <c r="AL853">
        <v>0</v>
      </c>
      <c r="AM853">
        <v>0</v>
      </c>
      <c r="AN853">
        <v>0</v>
      </c>
      <c r="AO853">
        <v>0</v>
      </c>
      <c r="AP853" t="s">
        <v>106</v>
      </c>
      <c r="AQ853" t="s">
        <v>107</v>
      </c>
      <c r="AR853" t="s">
        <v>108</v>
      </c>
      <c r="AS853" t="s">
        <v>109</v>
      </c>
      <c r="AT853" t="s">
        <v>110</v>
      </c>
      <c r="AU853" t="s">
        <v>104</v>
      </c>
      <c r="AX853" t="s">
        <v>104</v>
      </c>
      <c r="AY853">
        <v>0</v>
      </c>
      <c r="AZ853">
        <v>0</v>
      </c>
      <c r="BA853">
        <v>0</v>
      </c>
      <c r="BC853">
        <v>0</v>
      </c>
      <c r="BD853">
        <v>0</v>
      </c>
      <c r="BJ853" t="s">
        <v>111</v>
      </c>
      <c r="BK853" t="s">
        <v>125</v>
      </c>
      <c r="BL853" t="str">
        <f>"https://www.hvlgroup.com/Products/Specs/"&amp;"H329503L-PN"</f>
        <v>https://www.hvlgroup.com/Products/Specs/H329503L-PN</v>
      </c>
      <c r="BM853" t="s">
        <v>1987</v>
      </c>
      <c r="BN853" t="str">
        <f>"https://www.hvlgroup.com/Product/"&amp;"H329503L-PN"</f>
        <v>https://www.hvlgroup.com/Product/H329503L-PN</v>
      </c>
      <c r="BO853" t="s">
        <v>104</v>
      </c>
      <c r="BP853" t="s">
        <v>104</v>
      </c>
      <c r="BQ853" t="s">
        <v>1977</v>
      </c>
      <c r="BR853" t="s">
        <v>116</v>
      </c>
      <c r="BS853" t="s">
        <v>1993</v>
      </c>
      <c r="BT853">
        <v>0</v>
      </c>
      <c r="BV853" s="1">
        <v>43617</v>
      </c>
      <c r="BW853">
        <v>0</v>
      </c>
      <c r="BX853">
        <v>0</v>
      </c>
      <c r="BY853" t="s">
        <v>104</v>
      </c>
      <c r="BZ853">
        <v>0</v>
      </c>
      <c r="CA853">
        <v>0</v>
      </c>
      <c r="CB853">
        <v>0</v>
      </c>
      <c r="CC853">
        <v>0</v>
      </c>
      <c r="CD853">
        <v>1</v>
      </c>
      <c r="CF853" t="s">
        <v>90</v>
      </c>
      <c r="CI853" t="s">
        <v>111</v>
      </c>
      <c r="CJ853" t="s">
        <v>118</v>
      </c>
      <c r="CK853" t="s">
        <v>111</v>
      </c>
      <c r="CL853" t="s">
        <v>119</v>
      </c>
      <c r="CM853" t="s">
        <v>104</v>
      </c>
    </row>
    <row r="854" spans="1:91" x14ac:dyDescent="0.25">
      <c r="A854" t="s">
        <v>89</v>
      </c>
      <c r="B854" t="s">
        <v>90</v>
      </c>
      <c r="C854" t="s">
        <v>1996</v>
      </c>
      <c r="D854" t="s">
        <v>1997</v>
      </c>
      <c r="E854" s="4">
        <v>806134893330</v>
      </c>
      <c r="F854" t="s">
        <v>134</v>
      </c>
      <c r="G854" s="4">
        <v>89</v>
      </c>
      <c r="H854" s="4">
        <v>178</v>
      </c>
      <c r="I854" t="s">
        <v>135</v>
      </c>
      <c r="J854" t="s">
        <v>1998</v>
      </c>
      <c r="K854" t="s">
        <v>96</v>
      </c>
      <c r="L854" t="s">
        <v>97</v>
      </c>
      <c r="M854" t="s">
        <v>98</v>
      </c>
      <c r="N854" t="s">
        <v>1999</v>
      </c>
      <c r="O854" t="s">
        <v>2000</v>
      </c>
      <c r="P854" t="s">
        <v>2001</v>
      </c>
      <c r="Q854" t="s">
        <v>2002</v>
      </c>
      <c r="R854">
        <v>0</v>
      </c>
      <c r="S854">
        <v>5.75</v>
      </c>
      <c r="T854">
        <v>7.5</v>
      </c>
      <c r="U854">
        <v>9</v>
      </c>
      <c r="V854">
        <v>129</v>
      </c>
      <c r="W854">
        <v>5.75</v>
      </c>
      <c r="X854">
        <v>0</v>
      </c>
      <c r="Y854">
        <v>0</v>
      </c>
      <c r="Z854">
        <v>1</v>
      </c>
      <c r="AA854">
        <v>60</v>
      </c>
      <c r="AB854" t="s">
        <v>103</v>
      </c>
      <c r="AD854" t="s">
        <v>103</v>
      </c>
      <c r="AE854" t="s">
        <v>103</v>
      </c>
      <c r="AF854" t="s">
        <v>104</v>
      </c>
      <c r="AG854" t="s">
        <v>105</v>
      </c>
      <c r="AH854">
        <v>19.084900000000001</v>
      </c>
      <c r="AI854">
        <v>15.010899999999999</v>
      </c>
      <c r="AJ854">
        <v>12.8233</v>
      </c>
      <c r="AK854">
        <v>0</v>
      </c>
      <c r="AL854">
        <v>0</v>
      </c>
      <c r="AM854">
        <v>0</v>
      </c>
      <c r="AN854">
        <v>0</v>
      </c>
      <c r="AO854">
        <v>0</v>
      </c>
      <c r="AP854" t="s">
        <v>106</v>
      </c>
      <c r="AQ854" t="s">
        <v>107</v>
      </c>
      <c r="AR854" t="s">
        <v>108</v>
      </c>
      <c r="AS854" t="s">
        <v>109</v>
      </c>
      <c r="AT854" t="s">
        <v>110</v>
      </c>
      <c r="AU854" t="s">
        <v>104</v>
      </c>
      <c r="AX854" t="s">
        <v>104</v>
      </c>
      <c r="AY854">
        <v>0</v>
      </c>
      <c r="AZ854">
        <v>0</v>
      </c>
      <c r="BA854">
        <v>4.75</v>
      </c>
      <c r="BC854">
        <v>0</v>
      </c>
      <c r="BD854">
        <v>0</v>
      </c>
      <c r="BE854" t="s">
        <v>136</v>
      </c>
      <c r="BJ854" t="s">
        <v>111</v>
      </c>
      <c r="BK854" t="s">
        <v>2003</v>
      </c>
      <c r="BL854" t="str">
        <f>"https://www.hvlgroup.com/Products/Specs/"&amp;"H339701-AGB/MB"</f>
        <v>https://www.hvlgroup.com/Products/Specs/H339701-AGB/MB</v>
      </c>
      <c r="BN854" t="str">
        <f>"https://www.hvlgroup.com/Product/"&amp;"H339701-AGB/MB"</f>
        <v>https://www.hvlgroup.com/Product/H339701-AGB/MB</v>
      </c>
      <c r="BO854" t="s">
        <v>104</v>
      </c>
      <c r="BP854" t="s">
        <v>104</v>
      </c>
      <c r="BQ854" t="s">
        <v>2004</v>
      </c>
      <c r="BR854" t="s">
        <v>116</v>
      </c>
      <c r="BS854" t="s">
        <v>2005</v>
      </c>
      <c r="BT854">
        <v>7.25</v>
      </c>
      <c r="BV854" s="1">
        <v>43617</v>
      </c>
      <c r="BW854">
        <v>129</v>
      </c>
      <c r="BX854">
        <v>9</v>
      </c>
      <c r="BY854" t="s">
        <v>104</v>
      </c>
      <c r="BZ854">
        <v>0</v>
      </c>
      <c r="CA854">
        <v>0</v>
      </c>
      <c r="CB854">
        <v>0</v>
      </c>
      <c r="CC854">
        <v>0</v>
      </c>
      <c r="CD854">
        <v>1</v>
      </c>
      <c r="CF854" t="s">
        <v>90</v>
      </c>
      <c r="CI854" t="s">
        <v>111</v>
      </c>
      <c r="CJ854" t="s">
        <v>118</v>
      </c>
      <c r="CK854" t="s">
        <v>111</v>
      </c>
      <c r="CL854" t="s">
        <v>119</v>
      </c>
      <c r="CM854" t="s">
        <v>104</v>
      </c>
    </row>
    <row r="855" spans="1:91" x14ac:dyDescent="0.25">
      <c r="A855" t="s">
        <v>89</v>
      </c>
      <c r="B855" t="s">
        <v>90</v>
      </c>
      <c r="C855" t="s">
        <v>2006</v>
      </c>
      <c r="D855" t="s">
        <v>1997</v>
      </c>
      <c r="E855" s="4">
        <v>806134893347</v>
      </c>
      <c r="F855" t="s">
        <v>134</v>
      </c>
      <c r="G855" s="4">
        <v>89</v>
      </c>
      <c r="H855" s="4">
        <v>178</v>
      </c>
      <c r="I855" t="s">
        <v>135</v>
      </c>
      <c r="J855" t="s">
        <v>1998</v>
      </c>
      <c r="K855" t="s">
        <v>96</v>
      </c>
      <c r="L855" t="s">
        <v>97</v>
      </c>
      <c r="M855" t="s">
        <v>98</v>
      </c>
      <c r="N855" t="s">
        <v>2007</v>
      </c>
      <c r="O855" t="s">
        <v>2000</v>
      </c>
      <c r="P855" t="s">
        <v>2008</v>
      </c>
      <c r="Q855" t="s">
        <v>2002</v>
      </c>
      <c r="R855">
        <v>0</v>
      </c>
      <c r="S855">
        <v>5.75</v>
      </c>
      <c r="T855">
        <v>7.5</v>
      </c>
      <c r="U855">
        <v>9</v>
      </c>
      <c r="V855">
        <v>129</v>
      </c>
      <c r="W855">
        <v>0</v>
      </c>
      <c r="X855">
        <v>0</v>
      </c>
      <c r="Y855">
        <v>0</v>
      </c>
      <c r="Z855">
        <v>1</v>
      </c>
      <c r="AA855">
        <v>60</v>
      </c>
      <c r="AB855" t="s">
        <v>103</v>
      </c>
      <c r="AD855" t="s">
        <v>103</v>
      </c>
      <c r="AE855" t="s">
        <v>103</v>
      </c>
      <c r="AF855" t="s">
        <v>104</v>
      </c>
      <c r="AG855" t="s">
        <v>105</v>
      </c>
      <c r="AH855">
        <v>19.084900000000001</v>
      </c>
      <c r="AI855">
        <v>15.010899999999999</v>
      </c>
      <c r="AJ855">
        <v>12.8233</v>
      </c>
      <c r="AK855">
        <v>0</v>
      </c>
      <c r="AL855">
        <v>0</v>
      </c>
      <c r="AM855">
        <v>0</v>
      </c>
      <c r="AN855">
        <v>0</v>
      </c>
      <c r="AO855">
        <v>0</v>
      </c>
      <c r="AP855" t="s">
        <v>106</v>
      </c>
      <c r="AQ855" t="s">
        <v>107</v>
      </c>
      <c r="AR855" t="s">
        <v>108</v>
      </c>
      <c r="AS855" t="s">
        <v>109</v>
      </c>
      <c r="AT855" t="s">
        <v>110</v>
      </c>
      <c r="AU855" t="s">
        <v>104</v>
      </c>
      <c r="AX855" t="s">
        <v>104</v>
      </c>
      <c r="AY855">
        <v>0</v>
      </c>
      <c r="AZ855">
        <v>0</v>
      </c>
      <c r="BA855">
        <v>4.75</v>
      </c>
      <c r="BC855">
        <v>0</v>
      </c>
      <c r="BD855">
        <v>0</v>
      </c>
      <c r="BE855" t="s">
        <v>136</v>
      </c>
      <c r="BJ855" t="s">
        <v>111</v>
      </c>
      <c r="BK855" t="s">
        <v>2009</v>
      </c>
      <c r="BL855" t="str">
        <f>"https://www.hvlgroup.com/Products/Specs/"&amp;"H339701-AGB/MW"</f>
        <v>https://www.hvlgroup.com/Products/Specs/H339701-AGB/MW</v>
      </c>
      <c r="BN855" t="str">
        <f>"https://www.hvlgroup.com/Product/"&amp;"H339701-AGB/MW"</f>
        <v>https://www.hvlgroup.com/Product/H339701-AGB/MW</v>
      </c>
      <c r="BO855" t="s">
        <v>104</v>
      </c>
      <c r="BP855" t="s">
        <v>104</v>
      </c>
      <c r="BQ855" t="s">
        <v>2004</v>
      </c>
      <c r="BR855" t="s">
        <v>116</v>
      </c>
      <c r="BS855" t="s">
        <v>2005</v>
      </c>
      <c r="BT855">
        <v>7.25</v>
      </c>
      <c r="BV855" s="1">
        <v>43617</v>
      </c>
      <c r="BW855">
        <v>129</v>
      </c>
      <c r="BX855">
        <v>9</v>
      </c>
      <c r="BY855" t="s">
        <v>104</v>
      </c>
      <c r="BZ855">
        <v>0</v>
      </c>
      <c r="CA855">
        <v>0</v>
      </c>
      <c r="CB855">
        <v>0</v>
      </c>
      <c r="CC855">
        <v>0</v>
      </c>
      <c r="CD855">
        <v>1</v>
      </c>
      <c r="CF855" t="s">
        <v>90</v>
      </c>
      <c r="CI855" t="s">
        <v>111</v>
      </c>
      <c r="CJ855" t="s">
        <v>118</v>
      </c>
      <c r="CK855" t="s">
        <v>111</v>
      </c>
      <c r="CL855" t="s">
        <v>119</v>
      </c>
      <c r="CM855" t="s">
        <v>104</v>
      </c>
    </row>
    <row r="856" spans="1:91" x14ac:dyDescent="0.25">
      <c r="A856" t="s">
        <v>89</v>
      </c>
      <c r="B856" t="s">
        <v>90</v>
      </c>
      <c r="C856" t="s">
        <v>2010</v>
      </c>
      <c r="D856" t="s">
        <v>1997</v>
      </c>
      <c r="E856" s="4">
        <v>806134893354</v>
      </c>
      <c r="F856" t="s">
        <v>134</v>
      </c>
      <c r="G856" s="4">
        <v>89</v>
      </c>
      <c r="H856" s="4">
        <v>178</v>
      </c>
      <c r="I856" t="s">
        <v>135</v>
      </c>
      <c r="J856" t="s">
        <v>1998</v>
      </c>
      <c r="K856" t="s">
        <v>96</v>
      </c>
      <c r="L856" t="s">
        <v>97</v>
      </c>
      <c r="M856" t="s">
        <v>98</v>
      </c>
      <c r="N856" t="s">
        <v>2011</v>
      </c>
      <c r="O856" t="s">
        <v>2000</v>
      </c>
      <c r="P856" t="s">
        <v>2001</v>
      </c>
      <c r="Q856" t="s">
        <v>2002</v>
      </c>
      <c r="R856">
        <v>0</v>
      </c>
      <c r="S856">
        <v>5.75</v>
      </c>
      <c r="T856">
        <v>7.5</v>
      </c>
      <c r="U856">
        <v>9</v>
      </c>
      <c r="V856">
        <v>129</v>
      </c>
      <c r="W856">
        <v>0</v>
      </c>
      <c r="X856">
        <v>0</v>
      </c>
      <c r="Y856">
        <v>0</v>
      </c>
      <c r="Z856">
        <v>1</v>
      </c>
      <c r="AA856">
        <v>60</v>
      </c>
      <c r="AB856" t="s">
        <v>103</v>
      </c>
      <c r="AD856" t="s">
        <v>103</v>
      </c>
      <c r="AE856" t="s">
        <v>103</v>
      </c>
      <c r="AF856" t="s">
        <v>104</v>
      </c>
      <c r="AG856" t="s">
        <v>105</v>
      </c>
      <c r="AH856">
        <v>19.084900000000001</v>
      </c>
      <c r="AI856">
        <v>15.010899999999999</v>
      </c>
      <c r="AJ856">
        <v>12.8233</v>
      </c>
      <c r="AK856">
        <v>0</v>
      </c>
      <c r="AL856">
        <v>0</v>
      </c>
      <c r="AM856">
        <v>0</v>
      </c>
      <c r="AN856">
        <v>0</v>
      </c>
      <c r="AO856">
        <v>0</v>
      </c>
      <c r="AP856" t="s">
        <v>106</v>
      </c>
      <c r="AQ856" t="s">
        <v>107</v>
      </c>
      <c r="AR856" t="s">
        <v>108</v>
      </c>
      <c r="AS856" t="s">
        <v>109</v>
      </c>
      <c r="AT856" t="s">
        <v>110</v>
      </c>
      <c r="AU856" t="s">
        <v>104</v>
      </c>
      <c r="AX856" t="s">
        <v>104</v>
      </c>
      <c r="AY856">
        <v>0</v>
      </c>
      <c r="AZ856">
        <v>0</v>
      </c>
      <c r="BA856">
        <v>4.75</v>
      </c>
      <c r="BC856">
        <v>0</v>
      </c>
      <c r="BD856">
        <v>0</v>
      </c>
      <c r="BE856" t="s">
        <v>136</v>
      </c>
      <c r="BJ856" t="s">
        <v>111</v>
      </c>
      <c r="BK856" t="s">
        <v>2012</v>
      </c>
      <c r="BL856" t="str">
        <f>"https://www.hvlgroup.com/Products/Specs/"&amp;"H339701-PN/MB"</f>
        <v>https://www.hvlgroup.com/Products/Specs/H339701-PN/MB</v>
      </c>
      <c r="BN856" t="str">
        <f>"https://www.hvlgroup.com/Product/"&amp;"H339701-PN/MB"</f>
        <v>https://www.hvlgroup.com/Product/H339701-PN/MB</v>
      </c>
      <c r="BO856" t="s">
        <v>104</v>
      </c>
      <c r="BP856" t="s">
        <v>104</v>
      </c>
      <c r="BQ856" t="s">
        <v>2004</v>
      </c>
      <c r="BR856" t="s">
        <v>116</v>
      </c>
      <c r="BS856" t="s">
        <v>2005</v>
      </c>
      <c r="BT856">
        <v>7.25</v>
      </c>
      <c r="BV856" s="1">
        <v>43617</v>
      </c>
      <c r="BW856">
        <v>129</v>
      </c>
      <c r="BX856">
        <v>9</v>
      </c>
      <c r="BY856" t="s">
        <v>104</v>
      </c>
      <c r="BZ856">
        <v>0</v>
      </c>
      <c r="CA856">
        <v>0</v>
      </c>
      <c r="CB856">
        <v>0</v>
      </c>
      <c r="CC856">
        <v>0</v>
      </c>
      <c r="CD856">
        <v>1</v>
      </c>
      <c r="CF856" t="s">
        <v>90</v>
      </c>
      <c r="CI856" t="s">
        <v>111</v>
      </c>
      <c r="CJ856" t="s">
        <v>118</v>
      </c>
      <c r="CK856" t="s">
        <v>111</v>
      </c>
      <c r="CL856" t="s">
        <v>119</v>
      </c>
      <c r="CM856" t="s">
        <v>104</v>
      </c>
    </row>
    <row r="857" spans="1:91" x14ac:dyDescent="0.25">
      <c r="A857" t="s">
        <v>89</v>
      </c>
      <c r="B857" t="s">
        <v>90</v>
      </c>
      <c r="C857" t="s">
        <v>2013</v>
      </c>
      <c r="D857" t="s">
        <v>1997</v>
      </c>
      <c r="E857" s="4">
        <v>806134893361</v>
      </c>
      <c r="F857" t="s">
        <v>134</v>
      </c>
      <c r="G857" s="4">
        <v>89</v>
      </c>
      <c r="H857" s="4">
        <v>178</v>
      </c>
      <c r="I857" t="s">
        <v>135</v>
      </c>
      <c r="J857" t="s">
        <v>1998</v>
      </c>
      <c r="K857" t="s">
        <v>96</v>
      </c>
      <c r="L857" t="s">
        <v>97</v>
      </c>
      <c r="M857" t="s">
        <v>98</v>
      </c>
      <c r="N857" t="s">
        <v>2014</v>
      </c>
      <c r="O857" t="s">
        <v>2000</v>
      </c>
      <c r="P857" t="s">
        <v>2008</v>
      </c>
      <c r="Q857" t="s">
        <v>2002</v>
      </c>
      <c r="R857">
        <v>0</v>
      </c>
      <c r="S857">
        <v>5.75</v>
      </c>
      <c r="T857">
        <v>7.5</v>
      </c>
      <c r="U857">
        <v>9</v>
      </c>
      <c r="V857">
        <v>129</v>
      </c>
      <c r="W857">
        <v>0</v>
      </c>
      <c r="X857">
        <v>0</v>
      </c>
      <c r="Y857">
        <v>0</v>
      </c>
      <c r="Z857">
        <v>1</v>
      </c>
      <c r="AA857">
        <v>60</v>
      </c>
      <c r="AB857" t="s">
        <v>103</v>
      </c>
      <c r="AD857" t="s">
        <v>103</v>
      </c>
      <c r="AE857" t="s">
        <v>103</v>
      </c>
      <c r="AF857" t="s">
        <v>104</v>
      </c>
      <c r="AG857" t="s">
        <v>105</v>
      </c>
      <c r="AH857">
        <v>19.084900000000001</v>
      </c>
      <c r="AI857">
        <v>15.010899999999999</v>
      </c>
      <c r="AJ857">
        <v>12.8233</v>
      </c>
      <c r="AK857">
        <v>0</v>
      </c>
      <c r="AL857">
        <v>0</v>
      </c>
      <c r="AM857">
        <v>0</v>
      </c>
      <c r="AN857">
        <v>0</v>
      </c>
      <c r="AO857">
        <v>0</v>
      </c>
      <c r="AP857" t="s">
        <v>106</v>
      </c>
      <c r="AQ857" t="s">
        <v>107</v>
      </c>
      <c r="AR857" t="s">
        <v>108</v>
      </c>
      <c r="AS857" t="s">
        <v>109</v>
      </c>
      <c r="AT857" t="s">
        <v>110</v>
      </c>
      <c r="AU857" t="s">
        <v>104</v>
      </c>
      <c r="AX857" t="s">
        <v>104</v>
      </c>
      <c r="AY857">
        <v>0</v>
      </c>
      <c r="AZ857">
        <v>0</v>
      </c>
      <c r="BA857">
        <v>4.75</v>
      </c>
      <c r="BC857">
        <v>0</v>
      </c>
      <c r="BD857">
        <v>0</v>
      </c>
      <c r="BE857" t="s">
        <v>136</v>
      </c>
      <c r="BJ857" t="s">
        <v>111</v>
      </c>
      <c r="BK857" t="s">
        <v>2015</v>
      </c>
      <c r="BL857" t="str">
        <f>"https://www.hvlgroup.com/Products/Specs/"&amp;"H339701-PN/MW"</f>
        <v>https://www.hvlgroup.com/Products/Specs/H339701-PN/MW</v>
      </c>
      <c r="BN857" t="str">
        <f>"https://www.hvlgroup.com/Product/"&amp;"H339701-PN/MW"</f>
        <v>https://www.hvlgroup.com/Product/H339701-PN/MW</v>
      </c>
      <c r="BO857" t="s">
        <v>104</v>
      </c>
      <c r="BP857" t="s">
        <v>104</v>
      </c>
      <c r="BQ857" t="s">
        <v>2004</v>
      </c>
      <c r="BR857" t="s">
        <v>116</v>
      </c>
      <c r="BS857" t="s">
        <v>2005</v>
      </c>
      <c r="BT857">
        <v>7.25</v>
      </c>
      <c r="BV857" s="1">
        <v>43617</v>
      </c>
      <c r="BW857">
        <v>129</v>
      </c>
      <c r="BX857">
        <v>9</v>
      </c>
      <c r="BY857" t="s">
        <v>104</v>
      </c>
      <c r="BZ857">
        <v>0</v>
      </c>
      <c r="CA857">
        <v>0</v>
      </c>
      <c r="CB857">
        <v>0</v>
      </c>
      <c r="CC857">
        <v>0</v>
      </c>
      <c r="CD857">
        <v>1</v>
      </c>
      <c r="CF857" t="s">
        <v>90</v>
      </c>
      <c r="CI857" t="s">
        <v>111</v>
      </c>
      <c r="CJ857" t="s">
        <v>118</v>
      </c>
      <c r="CK857" t="s">
        <v>111</v>
      </c>
      <c r="CL857" t="s">
        <v>119</v>
      </c>
      <c r="CM857" t="s">
        <v>104</v>
      </c>
    </row>
    <row r="858" spans="1:91" x14ac:dyDescent="0.25">
      <c r="A858" t="s">
        <v>89</v>
      </c>
      <c r="B858" t="s">
        <v>90</v>
      </c>
      <c r="C858" t="s">
        <v>2016</v>
      </c>
      <c r="D858" t="s">
        <v>2017</v>
      </c>
      <c r="E858" s="4">
        <v>806134891381</v>
      </c>
      <c r="F858" t="s">
        <v>793</v>
      </c>
      <c r="G858" s="4">
        <v>74</v>
      </c>
      <c r="H858" s="4">
        <v>148</v>
      </c>
      <c r="I858" t="s">
        <v>1173</v>
      </c>
      <c r="J858" t="s">
        <v>2018</v>
      </c>
      <c r="K858" t="s">
        <v>96</v>
      </c>
      <c r="L858" t="s">
        <v>97</v>
      </c>
      <c r="M858" t="s">
        <v>98</v>
      </c>
      <c r="N858" t="s">
        <v>99</v>
      </c>
      <c r="O858" t="s">
        <v>100</v>
      </c>
      <c r="P858" t="s">
        <v>1968</v>
      </c>
      <c r="Q858" t="s">
        <v>162</v>
      </c>
      <c r="R858">
        <v>0</v>
      </c>
      <c r="S858">
        <v>0</v>
      </c>
      <c r="T858">
        <v>6.25</v>
      </c>
      <c r="U858">
        <v>0</v>
      </c>
      <c r="V858">
        <v>0</v>
      </c>
      <c r="W858">
        <v>10</v>
      </c>
      <c r="X858">
        <v>0</v>
      </c>
      <c r="Y858">
        <v>0</v>
      </c>
      <c r="Z858">
        <v>2</v>
      </c>
      <c r="AA858">
        <v>40</v>
      </c>
      <c r="AB858" t="s">
        <v>1916</v>
      </c>
      <c r="AD858" t="s">
        <v>1916</v>
      </c>
      <c r="AE858" t="s">
        <v>1916</v>
      </c>
      <c r="AF858" t="s">
        <v>104</v>
      </c>
      <c r="AG858" t="s">
        <v>105</v>
      </c>
      <c r="AH858">
        <v>14</v>
      </c>
      <c r="AI858">
        <v>14</v>
      </c>
      <c r="AJ858">
        <v>13</v>
      </c>
      <c r="AK858">
        <v>0</v>
      </c>
      <c r="AL858">
        <v>0</v>
      </c>
      <c r="AM858">
        <v>0</v>
      </c>
      <c r="AN858">
        <v>0</v>
      </c>
      <c r="AO858">
        <v>0</v>
      </c>
      <c r="AP858" t="s">
        <v>106</v>
      </c>
      <c r="AQ858" t="s">
        <v>107</v>
      </c>
      <c r="AR858" t="s">
        <v>108</v>
      </c>
      <c r="AS858" t="s">
        <v>109</v>
      </c>
      <c r="AT858" t="s">
        <v>110</v>
      </c>
      <c r="AU858" t="s">
        <v>104</v>
      </c>
      <c r="AX858" t="s">
        <v>104</v>
      </c>
      <c r="AY858">
        <v>0</v>
      </c>
      <c r="AZ858">
        <v>0</v>
      </c>
      <c r="BA858">
        <v>0</v>
      </c>
      <c r="BC858">
        <v>0</v>
      </c>
      <c r="BD858">
        <v>0</v>
      </c>
      <c r="BJ858" t="s">
        <v>111</v>
      </c>
      <c r="BK858" t="s">
        <v>113</v>
      </c>
      <c r="BL858" t="str">
        <f>"https://www.hvlgroup.com/Products/Specs/"&amp;"H340502-AGB"</f>
        <v>https://www.hvlgroup.com/Products/Specs/H340502-AGB</v>
      </c>
      <c r="BM858" t="s">
        <v>2019</v>
      </c>
      <c r="BN858" t="str">
        <f>"https://www.hvlgroup.com/Product/"&amp;"H340502-AGB"</f>
        <v>https://www.hvlgroup.com/Product/H340502-AGB</v>
      </c>
      <c r="BO858" t="s">
        <v>104</v>
      </c>
      <c r="BP858" t="s">
        <v>104</v>
      </c>
      <c r="BQ858" t="s">
        <v>147</v>
      </c>
      <c r="BR858" t="s">
        <v>116</v>
      </c>
      <c r="BS858" t="s">
        <v>2020</v>
      </c>
      <c r="BT858">
        <v>5.5</v>
      </c>
      <c r="BV858" s="1">
        <v>43617</v>
      </c>
      <c r="BW858">
        <v>0</v>
      </c>
      <c r="BX858">
        <v>0</v>
      </c>
      <c r="BY858" t="s">
        <v>104</v>
      </c>
      <c r="BZ858">
        <v>0</v>
      </c>
      <c r="CA858">
        <v>0</v>
      </c>
      <c r="CB858">
        <v>0</v>
      </c>
      <c r="CC858">
        <v>0</v>
      </c>
      <c r="CD858">
        <v>1</v>
      </c>
      <c r="CF858" t="s">
        <v>90</v>
      </c>
      <c r="CI858" t="s">
        <v>111</v>
      </c>
      <c r="CJ858" t="s">
        <v>118</v>
      </c>
      <c r="CK858" t="s">
        <v>111</v>
      </c>
      <c r="CL858" t="s">
        <v>119</v>
      </c>
      <c r="CM858" t="s">
        <v>104</v>
      </c>
    </row>
    <row r="859" spans="1:91" x14ac:dyDescent="0.25">
      <c r="A859" t="s">
        <v>89</v>
      </c>
      <c r="B859" t="s">
        <v>90</v>
      </c>
      <c r="C859" t="s">
        <v>2021</v>
      </c>
      <c r="D859" t="s">
        <v>2017</v>
      </c>
      <c r="E859" s="4">
        <v>806134891398</v>
      </c>
      <c r="F859" t="s">
        <v>793</v>
      </c>
      <c r="G859" s="4">
        <v>74</v>
      </c>
      <c r="H859" s="4">
        <v>148</v>
      </c>
      <c r="I859" t="s">
        <v>1173</v>
      </c>
      <c r="J859" t="s">
        <v>2018</v>
      </c>
      <c r="K859" t="s">
        <v>96</v>
      </c>
      <c r="L859" t="s">
        <v>97</v>
      </c>
      <c r="M859" t="s">
        <v>98</v>
      </c>
      <c r="N859" t="s">
        <v>124</v>
      </c>
      <c r="O859" t="s">
        <v>100</v>
      </c>
      <c r="P859" t="s">
        <v>1968</v>
      </c>
      <c r="Q859" t="s">
        <v>162</v>
      </c>
      <c r="R859">
        <v>0</v>
      </c>
      <c r="S859">
        <v>0</v>
      </c>
      <c r="T859">
        <v>6.25</v>
      </c>
      <c r="U859">
        <v>0</v>
      </c>
      <c r="V859">
        <v>0</v>
      </c>
      <c r="W859">
        <v>10</v>
      </c>
      <c r="X859">
        <v>0</v>
      </c>
      <c r="Y859">
        <v>0</v>
      </c>
      <c r="Z859">
        <v>2</v>
      </c>
      <c r="AA859">
        <v>40</v>
      </c>
      <c r="AB859" t="s">
        <v>1916</v>
      </c>
      <c r="AD859" t="s">
        <v>1916</v>
      </c>
      <c r="AE859" t="s">
        <v>1916</v>
      </c>
      <c r="AF859" t="s">
        <v>104</v>
      </c>
      <c r="AG859" t="s">
        <v>105</v>
      </c>
      <c r="AH859">
        <v>14</v>
      </c>
      <c r="AI859">
        <v>14</v>
      </c>
      <c r="AJ859">
        <v>13</v>
      </c>
      <c r="AK859">
        <v>0</v>
      </c>
      <c r="AL859">
        <v>0</v>
      </c>
      <c r="AM859">
        <v>0</v>
      </c>
      <c r="AN859">
        <v>0</v>
      </c>
      <c r="AO859">
        <v>0</v>
      </c>
      <c r="AP859" t="s">
        <v>106</v>
      </c>
      <c r="AQ859" t="s">
        <v>107</v>
      </c>
      <c r="AR859" t="s">
        <v>108</v>
      </c>
      <c r="AS859" t="s">
        <v>109</v>
      </c>
      <c r="AT859" t="s">
        <v>110</v>
      </c>
      <c r="AU859" t="s">
        <v>104</v>
      </c>
      <c r="AX859" t="s">
        <v>104</v>
      </c>
      <c r="AY859">
        <v>0</v>
      </c>
      <c r="AZ859">
        <v>0</v>
      </c>
      <c r="BA859">
        <v>0</v>
      </c>
      <c r="BC859">
        <v>0</v>
      </c>
      <c r="BD859">
        <v>0</v>
      </c>
      <c r="BJ859" t="s">
        <v>111</v>
      </c>
      <c r="BK859" t="s">
        <v>125</v>
      </c>
      <c r="BL859" t="str">
        <f>"https://www.hvlgroup.com/Products/Specs/"&amp;"H340502-PN"</f>
        <v>https://www.hvlgroup.com/Products/Specs/H340502-PN</v>
      </c>
      <c r="BM859" t="s">
        <v>2019</v>
      </c>
      <c r="BN859" t="str">
        <f>"https://www.hvlgroup.com/Product/"&amp;"H340502-PN"</f>
        <v>https://www.hvlgroup.com/Product/H340502-PN</v>
      </c>
      <c r="BO859" t="s">
        <v>104</v>
      </c>
      <c r="BP859" t="s">
        <v>104</v>
      </c>
      <c r="BQ859" t="s">
        <v>147</v>
      </c>
      <c r="BR859" t="s">
        <v>116</v>
      </c>
      <c r="BS859" t="s">
        <v>2020</v>
      </c>
      <c r="BT859">
        <v>5.5</v>
      </c>
      <c r="BV859" s="1">
        <v>43617</v>
      </c>
      <c r="BW859">
        <v>0</v>
      </c>
      <c r="BX859">
        <v>0</v>
      </c>
      <c r="BY859" t="s">
        <v>104</v>
      </c>
      <c r="BZ859">
        <v>0</v>
      </c>
      <c r="CA859">
        <v>0</v>
      </c>
      <c r="CB859">
        <v>0</v>
      </c>
      <c r="CC859">
        <v>0</v>
      </c>
      <c r="CD859">
        <v>1</v>
      </c>
      <c r="CF859" t="s">
        <v>90</v>
      </c>
      <c r="CI859" t="s">
        <v>111</v>
      </c>
      <c r="CJ859" t="s">
        <v>118</v>
      </c>
      <c r="CK859" t="s">
        <v>111</v>
      </c>
      <c r="CL859" t="s">
        <v>119</v>
      </c>
      <c r="CM859" t="s">
        <v>104</v>
      </c>
    </row>
    <row r="860" spans="1:91" x14ac:dyDescent="0.25">
      <c r="A860" t="s">
        <v>89</v>
      </c>
      <c r="B860" t="s">
        <v>90</v>
      </c>
      <c r="C860" t="s">
        <v>2022</v>
      </c>
      <c r="D860" t="s">
        <v>2023</v>
      </c>
      <c r="E860" s="4">
        <v>806134893033</v>
      </c>
      <c r="F860" t="s">
        <v>93</v>
      </c>
      <c r="G860" s="4">
        <v>65</v>
      </c>
      <c r="H860" s="4">
        <v>130</v>
      </c>
      <c r="I860" t="s">
        <v>94</v>
      </c>
      <c r="J860" t="s">
        <v>2024</v>
      </c>
      <c r="K860" t="s">
        <v>96</v>
      </c>
      <c r="L860" t="s">
        <v>97</v>
      </c>
      <c r="M860" t="s">
        <v>98</v>
      </c>
      <c r="N860" t="s">
        <v>2025</v>
      </c>
      <c r="O860" t="s">
        <v>100</v>
      </c>
      <c r="R860">
        <v>0</v>
      </c>
      <c r="S860">
        <v>5</v>
      </c>
      <c r="T860">
        <v>14</v>
      </c>
      <c r="U860">
        <v>0</v>
      </c>
      <c r="V860">
        <v>0</v>
      </c>
      <c r="W860">
        <v>0</v>
      </c>
      <c r="X860">
        <v>3.5</v>
      </c>
      <c r="Y860">
        <v>0</v>
      </c>
      <c r="Z860">
        <v>1</v>
      </c>
      <c r="AA860">
        <v>60</v>
      </c>
      <c r="AB860" t="s">
        <v>1208</v>
      </c>
      <c r="AD860" t="s">
        <v>1208</v>
      </c>
      <c r="AE860" t="s">
        <v>1208</v>
      </c>
      <c r="AF860" t="s">
        <v>104</v>
      </c>
      <c r="AG860" t="s">
        <v>105</v>
      </c>
      <c r="AH860">
        <v>17</v>
      </c>
      <c r="AI860">
        <v>7</v>
      </c>
      <c r="AJ860">
        <v>8</v>
      </c>
      <c r="AK860">
        <v>0</v>
      </c>
      <c r="AL860">
        <v>0</v>
      </c>
      <c r="AM860">
        <v>0</v>
      </c>
      <c r="AN860">
        <v>0</v>
      </c>
      <c r="AO860">
        <v>0</v>
      </c>
      <c r="AP860" t="s">
        <v>106</v>
      </c>
      <c r="AQ860" t="s">
        <v>107</v>
      </c>
      <c r="AR860" t="s">
        <v>108</v>
      </c>
      <c r="AS860" t="s">
        <v>109</v>
      </c>
      <c r="AT860" t="s">
        <v>110</v>
      </c>
      <c r="AU860" t="s">
        <v>104</v>
      </c>
      <c r="AX860" t="s">
        <v>111</v>
      </c>
      <c r="AY860">
        <v>0</v>
      </c>
      <c r="AZ860">
        <v>0</v>
      </c>
      <c r="BA860">
        <v>0</v>
      </c>
      <c r="BC860">
        <v>0</v>
      </c>
      <c r="BD860">
        <v>0</v>
      </c>
      <c r="BJ860" t="s">
        <v>111</v>
      </c>
      <c r="BK860" t="s">
        <v>2026</v>
      </c>
      <c r="BL860" t="str">
        <f>"https://www.hvlgroup.com/Products/Specs/"&amp;"H342101-CRL"</f>
        <v>https://www.hvlgroup.com/Products/Specs/H342101-CRL</v>
      </c>
      <c r="BM860" t="s">
        <v>2027</v>
      </c>
      <c r="BN860" t="str">
        <f>"https://www.hvlgroup.com/Product/"&amp;"H342101-CRL"</f>
        <v>https://www.hvlgroup.com/Product/H342101-CRL</v>
      </c>
      <c r="BO860" t="s">
        <v>104</v>
      </c>
      <c r="BP860" t="s">
        <v>104</v>
      </c>
      <c r="BQ860" t="s">
        <v>640</v>
      </c>
      <c r="BR860" t="s">
        <v>116</v>
      </c>
      <c r="BS860" t="s">
        <v>116</v>
      </c>
      <c r="BT860">
        <v>0</v>
      </c>
      <c r="BV860" s="1">
        <v>43617</v>
      </c>
      <c r="BW860">
        <v>0</v>
      </c>
      <c r="BX860">
        <v>0</v>
      </c>
      <c r="BY860" t="s">
        <v>104</v>
      </c>
      <c r="BZ860">
        <v>0</v>
      </c>
      <c r="CA860">
        <v>0</v>
      </c>
      <c r="CB860">
        <v>0</v>
      </c>
      <c r="CC860">
        <v>0</v>
      </c>
      <c r="CD860">
        <v>1</v>
      </c>
      <c r="CF860" t="s">
        <v>90</v>
      </c>
      <c r="CI860" t="s">
        <v>111</v>
      </c>
      <c r="CJ860" t="s">
        <v>118</v>
      </c>
      <c r="CK860" t="s">
        <v>111</v>
      </c>
      <c r="CL860" t="s">
        <v>119</v>
      </c>
      <c r="CM860" t="s">
        <v>104</v>
      </c>
    </row>
    <row r="861" spans="1:91" x14ac:dyDescent="0.25">
      <c r="A861" t="s">
        <v>89</v>
      </c>
      <c r="B861" t="s">
        <v>90</v>
      </c>
      <c r="C861" t="s">
        <v>2028</v>
      </c>
      <c r="D861" t="s">
        <v>2023</v>
      </c>
      <c r="E861" s="4">
        <v>806134893040</v>
      </c>
      <c r="F861" t="s">
        <v>93</v>
      </c>
      <c r="G861" s="4">
        <v>65</v>
      </c>
      <c r="H861" s="4">
        <v>130</v>
      </c>
      <c r="I861" t="s">
        <v>94</v>
      </c>
      <c r="J861" t="s">
        <v>2024</v>
      </c>
      <c r="K861" t="s">
        <v>96</v>
      </c>
      <c r="L861" t="s">
        <v>97</v>
      </c>
      <c r="M861" t="s">
        <v>98</v>
      </c>
      <c r="N861" t="s">
        <v>2029</v>
      </c>
      <c r="O861" t="s">
        <v>100</v>
      </c>
      <c r="R861">
        <v>0</v>
      </c>
      <c r="S861">
        <v>5</v>
      </c>
      <c r="T861">
        <v>14</v>
      </c>
      <c r="U861">
        <v>0</v>
      </c>
      <c r="V861">
        <v>0</v>
      </c>
      <c r="W861">
        <v>0</v>
      </c>
      <c r="X861">
        <v>3.5</v>
      </c>
      <c r="Y861">
        <v>0</v>
      </c>
      <c r="Z861">
        <v>1</v>
      </c>
      <c r="AA861">
        <v>60</v>
      </c>
      <c r="AB861" t="s">
        <v>1208</v>
      </c>
      <c r="AD861" t="s">
        <v>1208</v>
      </c>
      <c r="AE861" t="s">
        <v>1208</v>
      </c>
      <c r="AF861" t="s">
        <v>104</v>
      </c>
      <c r="AG861" t="s">
        <v>105</v>
      </c>
      <c r="AH861">
        <v>17</v>
      </c>
      <c r="AI861">
        <v>7</v>
      </c>
      <c r="AJ861">
        <v>8</v>
      </c>
      <c r="AK861">
        <v>0</v>
      </c>
      <c r="AL861">
        <v>0</v>
      </c>
      <c r="AM861">
        <v>0</v>
      </c>
      <c r="AN861">
        <v>0</v>
      </c>
      <c r="AO861">
        <v>0</v>
      </c>
      <c r="AP861" t="s">
        <v>106</v>
      </c>
      <c r="AQ861" t="s">
        <v>107</v>
      </c>
      <c r="AR861" t="s">
        <v>108</v>
      </c>
      <c r="AS861" t="s">
        <v>109</v>
      </c>
      <c r="AT861" t="s">
        <v>110</v>
      </c>
      <c r="AU861" t="s">
        <v>104</v>
      </c>
      <c r="AX861" t="s">
        <v>111</v>
      </c>
      <c r="AY861">
        <v>0</v>
      </c>
      <c r="AZ861">
        <v>0</v>
      </c>
      <c r="BA861">
        <v>0</v>
      </c>
      <c r="BC861">
        <v>0</v>
      </c>
      <c r="BD861">
        <v>0</v>
      </c>
      <c r="BJ861" t="s">
        <v>111</v>
      </c>
      <c r="BK861" t="s">
        <v>2030</v>
      </c>
      <c r="BL861" t="str">
        <f>"https://www.hvlgroup.com/Products/Specs/"&amp;"H342101-GRY"</f>
        <v>https://www.hvlgroup.com/Products/Specs/H342101-GRY</v>
      </c>
      <c r="BM861" t="s">
        <v>2027</v>
      </c>
      <c r="BN861" t="str">
        <f>"https://www.hvlgroup.com/Product/"&amp;"H342101-GRY"</f>
        <v>https://www.hvlgroup.com/Product/H342101-GRY</v>
      </c>
      <c r="BO861" t="s">
        <v>104</v>
      </c>
      <c r="BP861" t="s">
        <v>104</v>
      </c>
      <c r="BQ861" t="s">
        <v>640</v>
      </c>
      <c r="BR861" t="s">
        <v>116</v>
      </c>
      <c r="BS861" t="s">
        <v>116</v>
      </c>
      <c r="BT861">
        <v>0</v>
      </c>
      <c r="BV861" s="1">
        <v>43617</v>
      </c>
      <c r="BW861">
        <v>0</v>
      </c>
      <c r="BX861">
        <v>0</v>
      </c>
      <c r="BY861" t="s">
        <v>104</v>
      </c>
      <c r="BZ861">
        <v>0</v>
      </c>
      <c r="CA861">
        <v>0</v>
      </c>
      <c r="CB861">
        <v>0</v>
      </c>
      <c r="CC861">
        <v>0</v>
      </c>
      <c r="CD861">
        <v>1</v>
      </c>
      <c r="CF861" t="s">
        <v>90</v>
      </c>
      <c r="CI861" t="s">
        <v>111</v>
      </c>
      <c r="CJ861" t="s">
        <v>118</v>
      </c>
      <c r="CK861" t="s">
        <v>111</v>
      </c>
      <c r="CL861" t="s">
        <v>119</v>
      </c>
      <c r="CM861" t="s">
        <v>104</v>
      </c>
    </row>
    <row r="862" spans="1:91" x14ac:dyDescent="0.25">
      <c r="A862" t="s">
        <v>89</v>
      </c>
      <c r="B862" t="s">
        <v>90</v>
      </c>
      <c r="C862" t="s">
        <v>2031</v>
      </c>
      <c r="D862" t="s">
        <v>2023</v>
      </c>
      <c r="E862" s="4">
        <v>806134893057</v>
      </c>
      <c r="F862" t="s">
        <v>93</v>
      </c>
      <c r="G862" s="4">
        <v>65</v>
      </c>
      <c r="H862" s="4">
        <v>130</v>
      </c>
      <c r="I862" t="s">
        <v>94</v>
      </c>
      <c r="J862" t="s">
        <v>2024</v>
      </c>
      <c r="K862" t="s">
        <v>96</v>
      </c>
      <c r="L862" t="s">
        <v>97</v>
      </c>
      <c r="M862" t="s">
        <v>98</v>
      </c>
      <c r="N862" t="s">
        <v>1317</v>
      </c>
      <c r="O862" t="s">
        <v>100</v>
      </c>
      <c r="R862">
        <v>0</v>
      </c>
      <c r="S862">
        <v>5</v>
      </c>
      <c r="T862">
        <v>14</v>
      </c>
      <c r="U862">
        <v>0</v>
      </c>
      <c r="V862">
        <v>0</v>
      </c>
      <c r="W862">
        <v>0</v>
      </c>
      <c r="X862">
        <v>3.5</v>
      </c>
      <c r="Y862">
        <v>0</v>
      </c>
      <c r="Z862">
        <v>1</v>
      </c>
      <c r="AA862">
        <v>60</v>
      </c>
      <c r="AB862" t="s">
        <v>1208</v>
      </c>
      <c r="AD862" t="s">
        <v>1208</v>
      </c>
      <c r="AE862" t="s">
        <v>1208</v>
      </c>
      <c r="AF862" t="s">
        <v>104</v>
      </c>
      <c r="AG862" t="s">
        <v>105</v>
      </c>
      <c r="AH862">
        <v>17</v>
      </c>
      <c r="AI862">
        <v>7</v>
      </c>
      <c r="AJ862">
        <v>8</v>
      </c>
      <c r="AK862">
        <v>0</v>
      </c>
      <c r="AL862">
        <v>0</v>
      </c>
      <c r="AM862">
        <v>0</v>
      </c>
      <c r="AN862">
        <v>0</v>
      </c>
      <c r="AO862">
        <v>0</v>
      </c>
      <c r="AP862" t="s">
        <v>106</v>
      </c>
      <c r="AQ862" t="s">
        <v>107</v>
      </c>
      <c r="AR862" t="s">
        <v>108</v>
      </c>
      <c r="AS862" t="s">
        <v>109</v>
      </c>
      <c r="AT862" t="s">
        <v>110</v>
      </c>
      <c r="AU862" t="s">
        <v>104</v>
      </c>
      <c r="AX862" t="s">
        <v>111</v>
      </c>
      <c r="AY862">
        <v>0</v>
      </c>
      <c r="AZ862">
        <v>0</v>
      </c>
      <c r="BA862">
        <v>0</v>
      </c>
      <c r="BC862">
        <v>0</v>
      </c>
      <c r="BD862">
        <v>0</v>
      </c>
      <c r="BJ862" t="s">
        <v>111</v>
      </c>
      <c r="BK862" t="s">
        <v>1318</v>
      </c>
      <c r="BL862" t="str">
        <f>"https://www.hvlgroup.com/Products/Specs/"&amp;"H342101-NVY"</f>
        <v>https://www.hvlgroup.com/Products/Specs/H342101-NVY</v>
      </c>
      <c r="BM862" t="s">
        <v>2027</v>
      </c>
      <c r="BN862" t="str">
        <f>"https://www.hvlgroup.com/Product/"&amp;"H342101-NVY"</f>
        <v>https://www.hvlgroup.com/Product/H342101-NVY</v>
      </c>
      <c r="BO862" t="s">
        <v>104</v>
      </c>
      <c r="BP862" t="s">
        <v>104</v>
      </c>
      <c r="BQ862" t="s">
        <v>640</v>
      </c>
      <c r="BR862" t="s">
        <v>116</v>
      </c>
      <c r="BS862" t="s">
        <v>116</v>
      </c>
      <c r="BT862">
        <v>0</v>
      </c>
      <c r="BV862" s="1">
        <v>43617</v>
      </c>
      <c r="BW862">
        <v>0</v>
      </c>
      <c r="BX862">
        <v>0</v>
      </c>
      <c r="BY862" t="s">
        <v>104</v>
      </c>
      <c r="BZ862">
        <v>0</v>
      </c>
      <c r="CA862">
        <v>0</v>
      </c>
      <c r="CB862">
        <v>0</v>
      </c>
      <c r="CC862">
        <v>0</v>
      </c>
      <c r="CD862">
        <v>1</v>
      </c>
      <c r="CF862" t="s">
        <v>90</v>
      </c>
      <c r="CI862" t="s">
        <v>111</v>
      </c>
      <c r="CJ862" t="s">
        <v>118</v>
      </c>
      <c r="CK862" t="s">
        <v>111</v>
      </c>
      <c r="CL862" t="s">
        <v>119</v>
      </c>
      <c r="CM862" t="s">
        <v>104</v>
      </c>
    </row>
    <row r="863" spans="1:91" x14ac:dyDescent="0.25">
      <c r="A863" t="s">
        <v>89</v>
      </c>
      <c r="B863" t="s">
        <v>90</v>
      </c>
      <c r="C863" t="s">
        <v>2032</v>
      </c>
      <c r="D863" t="s">
        <v>2023</v>
      </c>
      <c r="E863" s="4">
        <v>806134893064</v>
      </c>
      <c r="F863" t="s">
        <v>93</v>
      </c>
      <c r="G863" s="4">
        <v>65</v>
      </c>
      <c r="H863" s="4">
        <v>130</v>
      </c>
      <c r="I863" t="s">
        <v>94</v>
      </c>
      <c r="J863" t="s">
        <v>2024</v>
      </c>
      <c r="K863" t="s">
        <v>96</v>
      </c>
      <c r="L863" t="s">
        <v>97</v>
      </c>
      <c r="M863" t="s">
        <v>98</v>
      </c>
      <c r="N863" t="s">
        <v>1848</v>
      </c>
      <c r="O863" t="s">
        <v>100</v>
      </c>
      <c r="R863">
        <v>0</v>
      </c>
      <c r="S863">
        <v>5</v>
      </c>
      <c r="T863">
        <v>14</v>
      </c>
      <c r="U863">
        <v>0</v>
      </c>
      <c r="V863">
        <v>0</v>
      </c>
      <c r="W863">
        <v>0</v>
      </c>
      <c r="X863">
        <v>3.5</v>
      </c>
      <c r="Y863">
        <v>0</v>
      </c>
      <c r="Z863">
        <v>1</v>
      </c>
      <c r="AA863">
        <v>60</v>
      </c>
      <c r="AB863" t="s">
        <v>1208</v>
      </c>
      <c r="AD863" t="s">
        <v>1208</v>
      </c>
      <c r="AE863" t="s">
        <v>1208</v>
      </c>
      <c r="AF863" t="s">
        <v>104</v>
      </c>
      <c r="AG863" t="s">
        <v>105</v>
      </c>
      <c r="AH863">
        <v>17</v>
      </c>
      <c r="AI863">
        <v>7</v>
      </c>
      <c r="AJ863">
        <v>8</v>
      </c>
      <c r="AK863">
        <v>0</v>
      </c>
      <c r="AL863">
        <v>0</v>
      </c>
      <c r="AM863">
        <v>0</v>
      </c>
      <c r="AN863">
        <v>0</v>
      </c>
      <c r="AO863">
        <v>0</v>
      </c>
      <c r="AP863" t="s">
        <v>106</v>
      </c>
      <c r="AQ863" t="s">
        <v>107</v>
      </c>
      <c r="AR863" t="s">
        <v>108</v>
      </c>
      <c r="AS863" t="s">
        <v>109</v>
      </c>
      <c r="AT863" t="s">
        <v>110</v>
      </c>
      <c r="AU863" t="s">
        <v>104</v>
      </c>
      <c r="AX863" t="s">
        <v>111</v>
      </c>
      <c r="AY863">
        <v>0</v>
      </c>
      <c r="AZ863">
        <v>0</v>
      </c>
      <c r="BA863">
        <v>0</v>
      </c>
      <c r="BC863">
        <v>0</v>
      </c>
      <c r="BD863">
        <v>0</v>
      </c>
      <c r="BJ863" t="s">
        <v>111</v>
      </c>
      <c r="BK863" t="s">
        <v>1849</v>
      </c>
      <c r="BL863" t="str">
        <f>"https://www.hvlgroup.com/Products/Specs/"&amp;"H342101-WH"</f>
        <v>https://www.hvlgroup.com/Products/Specs/H342101-WH</v>
      </c>
      <c r="BM863" t="s">
        <v>2027</v>
      </c>
      <c r="BN863" t="str">
        <f>"https://www.hvlgroup.com/Product/"&amp;"H342101-WH"</f>
        <v>https://www.hvlgroup.com/Product/H342101-WH</v>
      </c>
      <c r="BO863" t="s">
        <v>104</v>
      </c>
      <c r="BP863" t="s">
        <v>104</v>
      </c>
      <c r="BQ863" t="s">
        <v>640</v>
      </c>
      <c r="BR863" t="s">
        <v>116</v>
      </c>
      <c r="BS863" t="s">
        <v>116</v>
      </c>
      <c r="BT863">
        <v>0</v>
      </c>
      <c r="BV863" s="1">
        <v>43617</v>
      </c>
      <c r="BW863">
        <v>0</v>
      </c>
      <c r="BX863">
        <v>0</v>
      </c>
      <c r="BY863" t="s">
        <v>104</v>
      </c>
      <c r="BZ863">
        <v>0</v>
      </c>
      <c r="CA863">
        <v>0</v>
      </c>
      <c r="CB863">
        <v>0</v>
      </c>
      <c r="CC863">
        <v>0</v>
      </c>
      <c r="CD863">
        <v>1</v>
      </c>
      <c r="CF863" t="s">
        <v>90</v>
      </c>
      <c r="CI863" t="s">
        <v>111</v>
      </c>
      <c r="CJ863" t="s">
        <v>118</v>
      </c>
      <c r="CK863" t="s">
        <v>111</v>
      </c>
      <c r="CL863" t="s">
        <v>119</v>
      </c>
      <c r="CM863" t="s">
        <v>104</v>
      </c>
    </row>
    <row r="864" spans="1:91" x14ac:dyDescent="0.25">
      <c r="A864" t="s">
        <v>89</v>
      </c>
      <c r="B864" t="s">
        <v>90</v>
      </c>
      <c r="C864" t="s">
        <v>2033</v>
      </c>
      <c r="D864" t="s">
        <v>2034</v>
      </c>
      <c r="E864" s="4">
        <v>806134891602</v>
      </c>
      <c r="F864" t="s">
        <v>93</v>
      </c>
      <c r="G864" s="4">
        <v>62</v>
      </c>
      <c r="H864" s="4">
        <v>124</v>
      </c>
      <c r="I864" t="s">
        <v>548</v>
      </c>
      <c r="J864" t="s">
        <v>2035</v>
      </c>
      <c r="K864" t="s">
        <v>96</v>
      </c>
      <c r="L864" t="s">
        <v>97</v>
      </c>
      <c r="M864" t="s">
        <v>98</v>
      </c>
      <c r="N864" t="s">
        <v>460</v>
      </c>
      <c r="O864" t="s">
        <v>100</v>
      </c>
      <c r="P864" t="s">
        <v>1968</v>
      </c>
      <c r="Q864" t="s">
        <v>102</v>
      </c>
      <c r="R864">
        <v>0</v>
      </c>
      <c r="S864">
        <v>0</v>
      </c>
      <c r="T864">
        <v>11.75</v>
      </c>
      <c r="U864">
        <v>0</v>
      </c>
      <c r="V864">
        <v>0</v>
      </c>
      <c r="W864">
        <v>6.75</v>
      </c>
      <c r="X864">
        <v>8.25</v>
      </c>
      <c r="Y864">
        <v>0</v>
      </c>
      <c r="Z864">
        <v>1</v>
      </c>
      <c r="AA864">
        <v>60</v>
      </c>
      <c r="AB864" t="s">
        <v>1916</v>
      </c>
      <c r="AD864" t="s">
        <v>1916</v>
      </c>
      <c r="AE864" t="s">
        <v>1916</v>
      </c>
      <c r="AF864" t="s">
        <v>104</v>
      </c>
      <c r="AG864" t="s">
        <v>105</v>
      </c>
      <c r="AH864">
        <v>17</v>
      </c>
      <c r="AI864">
        <v>12</v>
      </c>
      <c r="AJ864">
        <v>10</v>
      </c>
      <c r="AK864">
        <v>0</v>
      </c>
      <c r="AL864">
        <v>0</v>
      </c>
      <c r="AM864">
        <v>0</v>
      </c>
      <c r="AN864">
        <v>0</v>
      </c>
      <c r="AO864">
        <v>0</v>
      </c>
      <c r="AP864" t="s">
        <v>106</v>
      </c>
      <c r="AQ864" t="s">
        <v>107</v>
      </c>
      <c r="AR864" t="s">
        <v>108</v>
      </c>
      <c r="AS864" t="s">
        <v>109</v>
      </c>
      <c r="AT864" t="s">
        <v>110</v>
      </c>
      <c r="AU864" t="s">
        <v>104</v>
      </c>
      <c r="AX864" t="s">
        <v>104</v>
      </c>
      <c r="AY864">
        <v>0</v>
      </c>
      <c r="AZ864">
        <v>0</v>
      </c>
      <c r="BA864">
        <v>4.75</v>
      </c>
      <c r="BC864">
        <v>0</v>
      </c>
      <c r="BD864">
        <v>7</v>
      </c>
      <c r="BF864">
        <v>15</v>
      </c>
      <c r="BG864">
        <v>90</v>
      </c>
      <c r="BH864" t="s">
        <v>1280</v>
      </c>
      <c r="BJ864" t="s">
        <v>111</v>
      </c>
      <c r="BK864" t="s">
        <v>461</v>
      </c>
      <c r="BL864" t="str">
        <f>"https://www.hvlgroup.com/Products/Specs/"&amp;"H344101-AGB/BK"</f>
        <v>https://www.hvlgroup.com/Products/Specs/H344101-AGB/BK</v>
      </c>
      <c r="BM864" t="s">
        <v>2036</v>
      </c>
      <c r="BN864" t="str">
        <f>"https://www.hvlgroup.com/Product/"&amp;"H344101-AGB/BK"</f>
        <v>https://www.hvlgroup.com/Product/H344101-AGB/BK</v>
      </c>
      <c r="BO864" t="s">
        <v>104</v>
      </c>
      <c r="BP864" t="s">
        <v>104</v>
      </c>
      <c r="BQ864" t="s">
        <v>640</v>
      </c>
      <c r="BR864" t="s">
        <v>116</v>
      </c>
      <c r="BS864" t="s">
        <v>1383</v>
      </c>
      <c r="BT864">
        <v>0</v>
      </c>
      <c r="BV864" s="1">
        <v>43617</v>
      </c>
      <c r="BW864">
        <v>0</v>
      </c>
      <c r="BX864">
        <v>0</v>
      </c>
      <c r="BY864" t="s">
        <v>104</v>
      </c>
      <c r="BZ864">
        <v>0</v>
      </c>
      <c r="CA864">
        <v>0</v>
      </c>
      <c r="CB864">
        <v>0</v>
      </c>
      <c r="CC864">
        <v>0</v>
      </c>
      <c r="CD864">
        <v>1</v>
      </c>
      <c r="CF864" t="s">
        <v>90</v>
      </c>
      <c r="CI864" t="s">
        <v>111</v>
      </c>
      <c r="CJ864" t="s">
        <v>118</v>
      </c>
      <c r="CK864" t="s">
        <v>111</v>
      </c>
      <c r="CL864" t="s">
        <v>119</v>
      </c>
      <c r="CM864" t="s">
        <v>104</v>
      </c>
    </row>
    <row r="865" spans="1:91" x14ac:dyDescent="0.25">
      <c r="A865" t="s">
        <v>89</v>
      </c>
      <c r="B865" t="s">
        <v>90</v>
      </c>
      <c r="C865" t="s">
        <v>2037</v>
      </c>
      <c r="D865" t="s">
        <v>2034</v>
      </c>
      <c r="E865" s="4">
        <v>806134890865</v>
      </c>
      <c r="F865" t="s">
        <v>93</v>
      </c>
      <c r="G865" s="4">
        <v>62</v>
      </c>
      <c r="H865" s="4">
        <v>124</v>
      </c>
      <c r="I865" t="s">
        <v>548</v>
      </c>
      <c r="J865" t="s">
        <v>2035</v>
      </c>
      <c r="K865" t="s">
        <v>96</v>
      </c>
      <c r="L865" t="s">
        <v>97</v>
      </c>
      <c r="M865" t="s">
        <v>98</v>
      </c>
      <c r="N865" t="s">
        <v>465</v>
      </c>
      <c r="O865" t="s">
        <v>100</v>
      </c>
      <c r="P865" t="s">
        <v>1968</v>
      </c>
      <c r="Q865" t="s">
        <v>162</v>
      </c>
      <c r="R865">
        <v>0</v>
      </c>
      <c r="S865">
        <v>0</v>
      </c>
      <c r="T865">
        <v>11.75</v>
      </c>
      <c r="U865">
        <v>0</v>
      </c>
      <c r="V865">
        <v>0</v>
      </c>
      <c r="W865">
        <v>6.75</v>
      </c>
      <c r="X865">
        <v>8.25</v>
      </c>
      <c r="Y865">
        <v>0</v>
      </c>
      <c r="Z865">
        <v>1</v>
      </c>
      <c r="AA865">
        <v>60</v>
      </c>
      <c r="AB865" t="s">
        <v>1916</v>
      </c>
      <c r="AD865" t="s">
        <v>1916</v>
      </c>
      <c r="AE865" t="s">
        <v>1916</v>
      </c>
      <c r="AF865" t="s">
        <v>104</v>
      </c>
      <c r="AG865" t="s">
        <v>105</v>
      </c>
      <c r="AH865">
        <v>17</v>
      </c>
      <c r="AI865">
        <v>12</v>
      </c>
      <c r="AJ865">
        <v>10</v>
      </c>
      <c r="AK865">
        <v>0</v>
      </c>
      <c r="AL865">
        <v>0</v>
      </c>
      <c r="AM865">
        <v>0</v>
      </c>
      <c r="AN865">
        <v>0</v>
      </c>
      <c r="AO865">
        <v>0</v>
      </c>
      <c r="AP865" t="s">
        <v>106</v>
      </c>
      <c r="AQ865" t="s">
        <v>107</v>
      </c>
      <c r="AR865" t="s">
        <v>108</v>
      </c>
      <c r="AS865" t="s">
        <v>109</v>
      </c>
      <c r="AT865" t="s">
        <v>110</v>
      </c>
      <c r="AU865" t="s">
        <v>104</v>
      </c>
      <c r="AX865" t="s">
        <v>104</v>
      </c>
      <c r="AY865">
        <v>0</v>
      </c>
      <c r="AZ865">
        <v>0</v>
      </c>
      <c r="BA865">
        <v>4.75</v>
      </c>
      <c r="BC865">
        <v>0</v>
      </c>
      <c r="BD865">
        <v>7</v>
      </c>
      <c r="BF865">
        <v>15</v>
      </c>
      <c r="BG865">
        <v>90</v>
      </c>
      <c r="BH865" t="s">
        <v>1280</v>
      </c>
      <c r="BJ865" t="s">
        <v>111</v>
      </c>
      <c r="BK865" t="s">
        <v>466</v>
      </c>
      <c r="BL865" t="str">
        <f>"https://www.hvlgroup.com/Products/Specs/"&amp;"H344101-PN/BK"</f>
        <v>https://www.hvlgroup.com/Products/Specs/H344101-PN/BK</v>
      </c>
      <c r="BM865" t="s">
        <v>2036</v>
      </c>
      <c r="BN865" t="str">
        <f>"https://www.hvlgroup.com/Product/"&amp;"H344101-PN/BK"</f>
        <v>https://www.hvlgroup.com/Product/H344101-PN/BK</v>
      </c>
      <c r="BO865" t="s">
        <v>104</v>
      </c>
      <c r="BP865" t="s">
        <v>104</v>
      </c>
      <c r="BQ865" t="s">
        <v>640</v>
      </c>
      <c r="BR865" t="s">
        <v>116</v>
      </c>
      <c r="BS865" t="s">
        <v>1383</v>
      </c>
      <c r="BT865">
        <v>0</v>
      </c>
      <c r="BV865" s="1">
        <v>43617</v>
      </c>
      <c r="BW865">
        <v>0</v>
      </c>
      <c r="BX865">
        <v>0</v>
      </c>
      <c r="BY865" t="s">
        <v>104</v>
      </c>
      <c r="BZ865">
        <v>0</v>
      </c>
      <c r="CA865">
        <v>0</v>
      </c>
      <c r="CB865">
        <v>0</v>
      </c>
      <c r="CC865">
        <v>0</v>
      </c>
      <c r="CD865">
        <v>1</v>
      </c>
      <c r="CF865" t="s">
        <v>90</v>
      </c>
      <c r="CI865" t="s">
        <v>111</v>
      </c>
      <c r="CJ865" t="s">
        <v>118</v>
      </c>
      <c r="CK865" t="s">
        <v>111</v>
      </c>
      <c r="CL865" t="s">
        <v>119</v>
      </c>
      <c r="CM865" t="s">
        <v>104</v>
      </c>
    </row>
    <row r="866" spans="1:91" x14ac:dyDescent="0.25">
      <c r="A866" t="s">
        <v>89</v>
      </c>
      <c r="B866" t="s">
        <v>90</v>
      </c>
      <c r="C866" t="s">
        <v>2038</v>
      </c>
      <c r="D866" t="s">
        <v>2039</v>
      </c>
      <c r="E866" s="4">
        <v>806134891619</v>
      </c>
      <c r="F866" t="s">
        <v>128</v>
      </c>
      <c r="G866" s="4">
        <v>95</v>
      </c>
      <c r="H866" s="4">
        <v>190</v>
      </c>
      <c r="I866" t="s">
        <v>548</v>
      </c>
      <c r="J866" t="s">
        <v>2035</v>
      </c>
      <c r="K866" t="s">
        <v>96</v>
      </c>
      <c r="L866" t="s">
        <v>97</v>
      </c>
      <c r="M866" t="s">
        <v>98</v>
      </c>
      <c r="N866" t="s">
        <v>460</v>
      </c>
      <c r="O866" t="s">
        <v>100</v>
      </c>
      <c r="P866" t="s">
        <v>1968</v>
      </c>
      <c r="Q866" t="s">
        <v>162</v>
      </c>
      <c r="R866">
        <v>0</v>
      </c>
      <c r="S866">
        <v>0</v>
      </c>
      <c r="T866">
        <v>22</v>
      </c>
      <c r="U866">
        <v>0</v>
      </c>
      <c r="V866">
        <v>0</v>
      </c>
      <c r="W866">
        <v>6.75</v>
      </c>
      <c r="X866">
        <v>7.75</v>
      </c>
      <c r="Y866">
        <v>0</v>
      </c>
      <c r="Z866">
        <v>2</v>
      </c>
      <c r="AA866">
        <v>60</v>
      </c>
      <c r="AB866" t="s">
        <v>1916</v>
      </c>
      <c r="AD866" t="s">
        <v>1916</v>
      </c>
      <c r="AE866" t="s">
        <v>1916</v>
      </c>
      <c r="AF866" t="s">
        <v>104</v>
      </c>
      <c r="AG866" t="s">
        <v>105</v>
      </c>
      <c r="AH866">
        <v>18</v>
      </c>
      <c r="AI866">
        <v>18</v>
      </c>
      <c r="AJ866">
        <v>10</v>
      </c>
      <c r="AK866">
        <v>0</v>
      </c>
      <c r="AL866">
        <v>0</v>
      </c>
      <c r="AM866">
        <v>0</v>
      </c>
      <c r="AN866">
        <v>0</v>
      </c>
      <c r="AO866">
        <v>0</v>
      </c>
      <c r="AP866" t="s">
        <v>106</v>
      </c>
      <c r="AQ866" t="s">
        <v>107</v>
      </c>
      <c r="AR866" t="s">
        <v>108</v>
      </c>
      <c r="AS866" t="s">
        <v>109</v>
      </c>
      <c r="AT866" t="s">
        <v>110</v>
      </c>
      <c r="AU866" t="s">
        <v>104</v>
      </c>
      <c r="AX866" t="s">
        <v>104</v>
      </c>
      <c r="AY866">
        <v>0</v>
      </c>
      <c r="AZ866">
        <v>0</v>
      </c>
      <c r="BA866">
        <v>4.75</v>
      </c>
      <c r="BC866">
        <v>0</v>
      </c>
      <c r="BD866">
        <v>7</v>
      </c>
      <c r="BJ866" t="s">
        <v>111</v>
      </c>
      <c r="BK866" t="s">
        <v>461</v>
      </c>
      <c r="BL866" t="str">
        <f>"https://www.hvlgroup.com/Products/Specs/"&amp;"H344102A-AGB/BK"</f>
        <v>https://www.hvlgroup.com/Products/Specs/H344102A-AGB/BK</v>
      </c>
      <c r="BM866" t="s">
        <v>2040</v>
      </c>
      <c r="BN866" t="str">
        <f>"https://www.hvlgroup.com/Product/"&amp;"H344102A-AGB/BK"</f>
        <v>https://www.hvlgroup.com/Product/H344102A-AGB/BK</v>
      </c>
      <c r="BO866" t="s">
        <v>104</v>
      </c>
      <c r="BP866" t="s">
        <v>104</v>
      </c>
      <c r="BQ866" t="s">
        <v>640</v>
      </c>
      <c r="BR866" t="s">
        <v>116</v>
      </c>
      <c r="BS866" t="s">
        <v>1383</v>
      </c>
      <c r="BT866">
        <v>0</v>
      </c>
      <c r="BV866" s="1">
        <v>43617</v>
      </c>
      <c r="BW866">
        <v>0</v>
      </c>
      <c r="BX866">
        <v>0</v>
      </c>
      <c r="BY866" t="s">
        <v>104</v>
      </c>
      <c r="BZ866">
        <v>0</v>
      </c>
      <c r="CA866">
        <v>0</v>
      </c>
      <c r="CB866">
        <v>0</v>
      </c>
      <c r="CC866">
        <v>0</v>
      </c>
      <c r="CD866">
        <v>1</v>
      </c>
      <c r="CF866" t="s">
        <v>90</v>
      </c>
      <c r="CI866" t="s">
        <v>111</v>
      </c>
      <c r="CJ866" t="s">
        <v>118</v>
      </c>
      <c r="CK866" t="s">
        <v>111</v>
      </c>
      <c r="CL866" t="s">
        <v>119</v>
      </c>
      <c r="CM866" t="s">
        <v>104</v>
      </c>
    </row>
    <row r="867" spans="1:91" x14ac:dyDescent="0.25">
      <c r="A867" t="s">
        <v>89</v>
      </c>
      <c r="B867" t="s">
        <v>90</v>
      </c>
      <c r="C867" t="s">
        <v>2041</v>
      </c>
      <c r="D867" t="s">
        <v>2039</v>
      </c>
      <c r="E867" s="4">
        <v>806134891985</v>
      </c>
      <c r="F867" t="s">
        <v>128</v>
      </c>
      <c r="G867" s="4">
        <v>95</v>
      </c>
      <c r="H867" s="4">
        <v>190</v>
      </c>
      <c r="I867" t="s">
        <v>548</v>
      </c>
      <c r="J867" t="s">
        <v>2035</v>
      </c>
      <c r="K867" t="s">
        <v>96</v>
      </c>
      <c r="L867" t="s">
        <v>97</v>
      </c>
      <c r="M867" t="s">
        <v>98</v>
      </c>
      <c r="N867" t="s">
        <v>465</v>
      </c>
      <c r="O867" t="s">
        <v>100</v>
      </c>
      <c r="P867" t="s">
        <v>1968</v>
      </c>
      <c r="Q867" t="s">
        <v>162</v>
      </c>
      <c r="R867">
        <v>0</v>
      </c>
      <c r="S867">
        <v>0</v>
      </c>
      <c r="T867">
        <v>22</v>
      </c>
      <c r="U867">
        <v>0</v>
      </c>
      <c r="V867">
        <v>0</v>
      </c>
      <c r="W867">
        <v>6.75</v>
      </c>
      <c r="X867">
        <v>7.75</v>
      </c>
      <c r="Y867">
        <v>0</v>
      </c>
      <c r="Z867">
        <v>2</v>
      </c>
      <c r="AA867">
        <v>60</v>
      </c>
      <c r="AB867" t="s">
        <v>1916</v>
      </c>
      <c r="AD867" t="s">
        <v>1916</v>
      </c>
      <c r="AE867" t="s">
        <v>1916</v>
      </c>
      <c r="AF867" t="s">
        <v>104</v>
      </c>
      <c r="AG867" t="s">
        <v>105</v>
      </c>
      <c r="AH867">
        <v>18</v>
      </c>
      <c r="AI867">
        <v>18</v>
      </c>
      <c r="AJ867">
        <v>10</v>
      </c>
      <c r="AK867">
        <v>0</v>
      </c>
      <c r="AL867">
        <v>0</v>
      </c>
      <c r="AM867">
        <v>0</v>
      </c>
      <c r="AN867">
        <v>0</v>
      </c>
      <c r="AO867">
        <v>0</v>
      </c>
      <c r="AP867" t="s">
        <v>106</v>
      </c>
      <c r="AQ867" t="s">
        <v>107</v>
      </c>
      <c r="AR867" t="s">
        <v>108</v>
      </c>
      <c r="AS867" t="s">
        <v>109</v>
      </c>
      <c r="AT867" t="s">
        <v>110</v>
      </c>
      <c r="AU867" t="s">
        <v>104</v>
      </c>
      <c r="AX867" t="s">
        <v>104</v>
      </c>
      <c r="AY867">
        <v>0</v>
      </c>
      <c r="AZ867">
        <v>0</v>
      </c>
      <c r="BA867">
        <v>4.75</v>
      </c>
      <c r="BC867">
        <v>0</v>
      </c>
      <c r="BD867">
        <v>7</v>
      </c>
      <c r="BJ867" t="s">
        <v>111</v>
      </c>
      <c r="BK867" t="s">
        <v>466</v>
      </c>
      <c r="BL867" t="str">
        <f>"https://www.hvlgroup.com/Products/Specs/"&amp;"H344102A-PN/BK"</f>
        <v>https://www.hvlgroup.com/Products/Specs/H344102A-PN/BK</v>
      </c>
      <c r="BM867" t="s">
        <v>2040</v>
      </c>
      <c r="BN867" t="str">
        <f>"https://www.hvlgroup.com/Product/"&amp;"H344102A-PN/BK"</f>
        <v>https://www.hvlgroup.com/Product/H344102A-PN/BK</v>
      </c>
      <c r="BO867" t="s">
        <v>104</v>
      </c>
      <c r="BP867" t="s">
        <v>104</v>
      </c>
      <c r="BQ867" t="s">
        <v>640</v>
      </c>
      <c r="BR867" t="s">
        <v>116</v>
      </c>
      <c r="BS867" t="s">
        <v>1383</v>
      </c>
      <c r="BT867">
        <v>0</v>
      </c>
      <c r="BV867" s="1">
        <v>43617</v>
      </c>
      <c r="BW867">
        <v>0</v>
      </c>
      <c r="BX867">
        <v>0</v>
      </c>
      <c r="BY867" t="s">
        <v>104</v>
      </c>
      <c r="BZ867">
        <v>0</v>
      </c>
      <c r="CA867">
        <v>0</v>
      </c>
      <c r="CB867">
        <v>0</v>
      </c>
      <c r="CC867">
        <v>0</v>
      </c>
      <c r="CD867">
        <v>1</v>
      </c>
      <c r="CF867" t="s">
        <v>90</v>
      </c>
      <c r="CI867" t="s">
        <v>111</v>
      </c>
      <c r="CJ867" t="s">
        <v>118</v>
      </c>
      <c r="CK867" t="s">
        <v>111</v>
      </c>
      <c r="CL867" t="s">
        <v>119</v>
      </c>
      <c r="CM867" t="s">
        <v>104</v>
      </c>
    </row>
    <row r="868" spans="1:91" x14ac:dyDescent="0.25">
      <c r="A868" t="s">
        <v>89</v>
      </c>
      <c r="B868" t="s">
        <v>90</v>
      </c>
      <c r="C868" t="s">
        <v>2042</v>
      </c>
      <c r="D868" t="s">
        <v>2043</v>
      </c>
      <c r="E868" s="4">
        <v>806134891992</v>
      </c>
      <c r="F868" t="s">
        <v>128</v>
      </c>
      <c r="G868" s="4">
        <v>105</v>
      </c>
      <c r="H868" s="4">
        <v>210</v>
      </c>
      <c r="I868" t="s">
        <v>548</v>
      </c>
      <c r="J868" t="s">
        <v>2035</v>
      </c>
      <c r="K868" t="s">
        <v>96</v>
      </c>
      <c r="L868" t="s">
        <v>97</v>
      </c>
      <c r="M868" t="s">
        <v>98</v>
      </c>
      <c r="N868" t="s">
        <v>460</v>
      </c>
      <c r="O868" t="s">
        <v>100</v>
      </c>
      <c r="P868" t="s">
        <v>1968</v>
      </c>
      <c r="Q868" t="s">
        <v>162</v>
      </c>
      <c r="R868">
        <v>0</v>
      </c>
      <c r="S868">
        <v>0</v>
      </c>
      <c r="T868">
        <v>23.5</v>
      </c>
      <c r="U868">
        <v>0</v>
      </c>
      <c r="V868">
        <v>0</v>
      </c>
      <c r="W868">
        <v>6.75</v>
      </c>
      <c r="X868">
        <v>9.5</v>
      </c>
      <c r="Y868">
        <v>0</v>
      </c>
      <c r="Z868">
        <v>2</v>
      </c>
      <c r="AA868">
        <v>60</v>
      </c>
      <c r="AB868" t="s">
        <v>1916</v>
      </c>
      <c r="AD868" t="s">
        <v>1916</v>
      </c>
      <c r="AE868" t="s">
        <v>1916</v>
      </c>
      <c r="AF868" t="s">
        <v>104</v>
      </c>
      <c r="AG868" t="s">
        <v>105</v>
      </c>
      <c r="AH868">
        <v>18.794599999999999</v>
      </c>
      <c r="AI868">
        <v>13.0029</v>
      </c>
      <c r="AJ868">
        <v>9.1029</v>
      </c>
      <c r="AK868">
        <v>0</v>
      </c>
      <c r="AL868">
        <v>0</v>
      </c>
      <c r="AM868">
        <v>0</v>
      </c>
      <c r="AN868">
        <v>0</v>
      </c>
      <c r="AO868">
        <v>0</v>
      </c>
      <c r="AP868" t="s">
        <v>106</v>
      </c>
      <c r="AQ868" t="s">
        <v>107</v>
      </c>
      <c r="AR868" t="s">
        <v>108</v>
      </c>
      <c r="AS868" t="s">
        <v>109</v>
      </c>
      <c r="AT868" t="s">
        <v>110</v>
      </c>
      <c r="AU868" t="s">
        <v>104</v>
      </c>
      <c r="AX868" t="s">
        <v>104</v>
      </c>
      <c r="AY868">
        <v>5</v>
      </c>
      <c r="AZ868">
        <v>0</v>
      </c>
      <c r="BA868">
        <v>0</v>
      </c>
      <c r="BC868">
        <v>0</v>
      </c>
      <c r="BD868">
        <v>7</v>
      </c>
      <c r="BJ868" t="s">
        <v>111</v>
      </c>
      <c r="BK868" t="s">
        <v>461</v>
      </c>
      <c r="BL868" t="str">
        <f>"https://www.hvlgroup.com/Products/Specs/"&amp;"H344102B-AGB/BK"</f>
        <v>https://www.hvlgroup.com/Products/Specs/H344102B-AGB/BK</v>
      </c>
      <c r="BM868" t="s">
        <v>2044</v>
      </c>
      <c r="BN868" t="str">
        <f>"https://www.hvlgroup.com/Product/"&amp;"H344102B-AGB/BK"</f>
        <v>https://www.hvlgroup.com/Product/H344102B-AGB/BK</v>
      </c>
      <c r="BO868" t="s">
        <v>104</v>
      </c>
      <c r="BP868" t="s">
        <v>104</v>
      </c>
      <c r="BQ868" t="s">
        <v>640</v>
      </c>
      <c r="BR868" t="s">
        <v>116</v>
      </c>
      <c r="BS868" t="s">
        <v>1383</v>
      </c>
      <c r="BT868">
        <v>0</v>
      </c>
      <c r="BV868" s="1">
        <v>43617</v>
      </c>
      <c r="BW868">
        <v>0</v>
      </c>
      <c r="BX868">
        <v>0</v>
      </c>
      <c r="BY868" t="s">
        <v>104</v>
      </c>
      <c r="BZ868">
        <v>0</v>
      </c>
      <c r="CA868">
        <v>0</v>
      </c>
      <c r="CB868">
        <v>0</v>
      </c>
      <c r="CC868">
        <v>0</v>
      </c>
      <c r="CD868">
        <v>1</v>
      </c>
      <c r="CF868" t="s">
        <v>90</v>
      </c>
      <c r="CI868" t="s">
        <v>111</v>
      </c>
      <c r="CJ868" t="s">
        <v>118</v>
      </c>
      <c r="CK868" t="s">
        <v>111</v>
      </c>
      <c r="CL868" t="s">
        <v>119</v>
      </c>
      <c r="CM868" t="s">
        <v>104</v>
      </c>
    </row>
    <row r="869" spans="1:91" x14ac:dyDescent="0.25">
      <c r="A869" t="s">
        <v>89</v>
      </c>
      <c r="B869" t="s">
        <v>90</v>
      </c>
      <c r="C869" t="s">
        <v>2045</v>
      </c>
      <c r="D869" t="s">
        <v>2043</v>
      </c>
      <c r="E869" s="4">
        <v>806134891626</v>
      </c>
      <c r="F869" t="s">
        <v>128</v>
      </c>
      <c r="G869" s="4">
        <v>105</v>
      </c>
      <c r="H869" s="4">
        <v>210</v>
      </c>
      <c r="I869" t="s">
        <v>548</v>
      </c>
      <c r="J869" t="s">
        <v>2035</v>
      </c>
      <c r="K869" t="s">
        <v>96</v>
      </c>
      <c r="L869" t="s">
        <v>97</v>
      </c>
      <c r="M869" t="s">
        <v>98</v>
      </c>
      <c r="N869" t="s">
        <v>465</v>
      </c>
      <c r="O869" t="s">
        <v>100</v>
      </c>
      <c r="P869" t="s">
        <v>1968</v>
      </c>
      <c r="Q869" t="s">
        <v>162</v>
      </c>
      <c r="R869">
        <v>0</v>
      </c>
      <c r="S869">
        <v>0</v>
      </c>
      <c r="T869">
        <v>23.5</v>
      </c>
      <c r="U869">
        <v>0</v>
      </c>
      <c r="V869">
        <v>0</v>
      </c>
      <c r="W869">
        <v>6.75</v>
      </c>
      <c r="X869">
        <v>9.5</v>
      </c>
      <c r="Y869">
        <v>0</v>
      </c>
      <c r="Z869">
        <v>2</v>
      </c>
      <c r="AA869">
        <v>60</v>
      </c>
      <c r="AB869" t="s">
        <v>1916</v>
      </c>
      <c r="AD869" t="s">
        <v>1916</v>
      </c>
      <c r="AE869" t="s">
        <v>1916</v>
      </c>
      <c r="AF869" t="s">
        <v>104</v>
      </c>
      <c r="AG869" t="s">
        <v>105</v>
      </c>
      <c r="AH869">
        <v>18.794599999999999</v>
      </c>
      <c r="AI869">
        <v>13.0029</v>
      </c>
      <c r="AJ869">
        <v>9.1029</v>
      </c>
      <c r="AK869">
        <v>0</v>
      </c>
      <c r="AL869">
        <v>0</v>
      </c>
      <c r="AM869">
        <v>0</v>
      </c>
      <c r="AN869">
        <v>0</v>
      </c>
      <c r="AO869">
        <v>0</v>
      </c>
      <c r="AP869" t="s">
        <v>106</v>
      </c>
      <c r="AQ869" t="s">
        <v>107</v>
      </c>
      <c r="AR869" t="s">
        <v>108</v>
      </c>
      <c r="AS869" t="s">
        <v>109</v>
      </c>
      <c r="AT869" t="s">
        <v>110</v>
      </c>
      <c r="AU869" t="s">
        <v>104</v>
      </c>
      <c r="AX869" t="s">
        <v>104</v>
      </c>
      <c r="AY869">
        <v>5</v>
      </c>
      <c r="AZ869">
        <v>0</v>
      </c>
      <c r="BA869">
        <v>0</v>
      </c>
      <c r="BC869">
        <v>0</v>
      </c>
      <c r="BD869">
        <v>7</v>
      </c>
      <c r="BJ869" t="s">
        <v>111</v>
      </c>
      <c r="BK869" t="s">
        <v>466</v>
      </c>
      <c r="BL869" t="str">
        <f>"https://www.hvlgroup.com/Products/Specs/"&amp;"H344102B-PN/BK"</f>
        <v>https://www.hvlgroup.com/Products/Specs/H344102B-PN/BK</v>
      </c>
      <c r="BM869" t="s">
        <v>2044</v>
      </c>
      <c r="BN869" t="str">
        <f>"https://www.hvlgroup.com/Product/"&amp;"H344102B-PN/BK"</f>
        <v>https://www.hvlgroup.com/Product/H344102B-PN/BK</v>
      </c>
      <c r="BO869" t="s">
        <v>104</v>
      </c>
      <c r="BP869" t="s">
        <v>104</v>
      </c>
      <c r="BQ869" t="s">
        <v>640</v>
      </c>
      <c r="BR869" t="s">
        <v>116</v>
      </c>
      <c r="BS869" t="s">
        <v>1383</v>
      </c>
      <c r="BT869">
        <v>0</v>
      </c>
      <c r="BV869" s="1">
        <v>43617</v>
      </c>
      <c r="BW869">
        <v>0</v>
      </c>
      <c r="BX869">
        <v>0</v>
      </c>
      <c r="BY869" t="s">
        <v>104</v>
      </c>
      <c r="BZ869">
        <v>0</v>
      </c>
      <c r="CA869">
        <v>0</v>
      </c>
      <c r="CB869">
        <v>0</v>
      </c>
      <c r="CC869">
        <v>0</v>
      </c>
      <c r="CD869">
        <v>1</v>
      </c>
      <c r="CF869" t="s">
        <v>90</v>
      </c>
      <c r="CI869" t="s">
        <v>111</v>
      </c>
      <c r="CJ869" t="s">
        <v>118</v>
      </c>
      <c r="CK869" t="s">
        <v>111</v>
      </c>
      <c r="CL869" t="s">
        <v>119</v>
      </c>
      <c r="CM869" t="s">
        <v>104</v>
      </c>
    </row>
    <row r="870" spans="1:91" x14ac:dyDescent="0.25">
      <c r="A870" t="s">
        <v>89</v>
      </c>
      <c r="B870" t="s">
        <v>90</v>
      </c>
      <c r="C870" t="s">
        <v>2046</v>
      </c>
      <c r="D870" t="s">
        <v>2047</v>
      </c>
      <c r="E870" s="4">
        <v>806134891633</v>
      </c>
      <c r="F870" t="s">
        <v>217</v>
      </c>
      <c r="G870" s="4">
        <v>135</v>
      </c>
      <c r="H870" s="4">
        <v>270</v>
      </c>
      <c r="I870" t="s">
        <v>1070</v>
      </c>
      <c r="J870" t="s">
        <v>2035</v>
      </c>
      <c r="K870" t="s">
        <v>96</v>
      </c>
      <c r="L870" t="s">
        <v>97</v>
      </c>
      <c r="M870" t="s">
        <v>98</v>
      </c>
      <c r="N870" t="s">
        <v>460</v>
      </c>
      <c r="O870" t="s">
        <v>100</v>
      </c>
      <c r="P870" t="s">
        <v>1968</v>
      </c>
      <c r="Q870" t="s">
        <v>162</v>
      </c>
      <c r="R870">
        <v>0</v>
      </c>
      <c r="S870">
        <v>0</v>
      </c>
      <c r="T870">
        <v>11</v>
      </c>
      <c r="U870">
        <v>0</v>
      </c>
      <c r="V870">
        <v>0</v>
      </c>
      <c r="W870">
        <v>19.75</v>
      </c>
      <c r="X870">
        <v>0</v>
      </c>
      <c r="Y870">
        <v>0</v>
      </c>
      <c r="Z870">
        <v>3</v>
      </c>
      <c r="AA870">
        <v>60</v>
      </c>
      <c r="AB870" t="s">
        <v>1916</v>
      </c>
      <c r="AD870" t="s">
        <v>1916</v>
      </c>
      <c r="AE870" t="s">
        <v>1916</v>
      </c>
      <c r="AF870" t="s">
        <v>104</v>
      </c>
      <c r="AG870" t="s">
        <v>105</v>
      </c>
      <c r="AH870">
        <v>23</v>
      </c>
      <c r="AI870">
        <v>21</v>
      </c>
      <c r="AJ870">
        <v>15</v>
      </c>
      <c r="AK870">
        <v>0</v>
      </c>
      <c r="AL870">
        <v>0</v>
      </c>
      <c r="AM870">
        <v>0</v>
      </c>
      <c r="AN870">
        <v>0</v>
      </c>
      <c r="AO870">
        <v>0</v>
      </c>
      <c r="AP870" t="s">
        <v>106</v>
      </c>
      <c r="AQ870" t="s">
        <v>107</v>
      </c>
      <c r="AR870" t="s">
        <v>108</v>
      </c>
      <c r="AS870" t="s">
        <v>109</v>
      </c>
      <c r="AT870" t="s">
        <v>110</v>
      </c>
      <c r="AU870" t="s">
        <v>104</v>
      </c>
      <c r="AX870" t="s">
        <v>104</v>
      </c>
      <c r="AY870">
        <v>0</v>
      </c>
      <c r="AZ870">
        <v>0</v>
      </c>
      <c r="BA870">
        <v>4.75</v>
      </c>
      <c r="BC870">
        <v>0</v>
      </c>
      <c r="BD870">
        <v>7</v>
      </c>
      <c r="BJ870" t="s">
        <v>111</v>
      </c>
      <c r="BK870" t="s">
        <v>461</v>
      </c>
      <c r="BL870" t="str">
        <f>"https://www.hvlgroup.com/Products/Specs/"&amp;"H344603-AGB/BK"</f>
        <v>https://www.hvlgroup.com/Products/Specs/H344603-AGB/BK</v>
      </c>
      <c r="BM870" t="s">
        <v>2048</v>
      </c>
      <c r="BN870" t="str">
        <f>"https://www.hvlgroup.com/Product/"&amp;"H344603-AGB/BK"</f>
        <v>https://www.hvlgroup.com/Product/H344603-AGB/BK</v>
      </c>
      <c r="BO870" t="s">
        <v>104</v>
      </c>
      <c r="BP870" t="s">
        <v>104</v>
      </c>
      <c r="BQ870" t="s">
        <v>640</v>
      </c>
      <c r="BR870" t="s">
        <v>116</v>
      </c>
      <c r="BS870" t="s">
        <v>1383</v>
      </c>
      <c r="BT870">
        <v>0</v>
      </c>
      <c r="BV870" s="1">
        <v>43617</v>
      </c>
      <c r="BW870">
        <v>0</v>
      </c>
      <c r="BX870">
        <v>0</v>
      </c>
      <c r="BY870" t="s">
        <v>104</v>
      </c>
      <c r="BZ870">
        <v>0</v>
      </c>
      <c r="CA870">
        <v>0</v>
      </c>
      <c r="CB870">
        <v>0</v>
      </c>
      <c r="CC870">
        <v>0</v>
      </c>
      <c r="CD870">
        <v>1</v>
      </c>
      <c r="CF870" t="s">
        <v>90</v>
      </c>
      <c r="CI870" t="s">
        <v>111</v>
      </c>
      <c r="CJ870" t="s">
        <v>118</v>
      </c>
      <c r="CK870" t="s">
        <v>111</v>
      </c>
      <c r="CL870" t="s">
        <v>119</v>
      </c>
      <c r="CM870" t="s">
        <v>104</v>
      </c>
    </row>
    <row r="871" spans="1:91" x14ac:dyDescent="0.25">
      <c r="A871" t="s">
        <v>89</v>
      </c>
      <c r="B871" t="s">
        <v>90</v>
      </c>
      <c r="C871" t="s">
        <v>2049</v>
      </c>
      <c r="D871" t="s">
        <v>2047</v>
      </c>
      <c r="E871" s="4">
        <v>806134891640</v>
      </c>
      <c r="F871" t="s">
        <v>217</v>
      </c>
      <c r="G871" s="4">
        <v>135</v>
      </c>
      <c r="H871" s="4">
        <v>270</v>
      </c>
      <c r="I871" t="s">
        <v>1070</v>
      </c>
      <c r="J871" t="s">
        <v>2035</v>
      </c>
      <c r="K871" t="s">
        <v>96</v>
      </c>
      <c r="L871" t="s">
        <v>97</v>
      </c>
      <c r="M871" t="s">
        <v>98</v>
      </c>
      <c r="N871" t="s">
        <v>465</v>
      </c>
      <c r="O871" t="s">
        <v>100</v>
      </c>
      <c r="P871" t="s">
        <v>1968</v>
      </c>
      <c r="Q871" t="s">
        <v>162</v>
      </c>
      <c r="R871">
        <v>0</v>
      </c>
      <c r="S871">
        <v>0</v>
      </c>
      <c r="T871">
        <v>11</v>
      </c>
      <c r="U871">
        <v>0</v>
      </c>
      <c r="V871">
        <v>0</v>
      </c>
      <c r="W871">
        <v>19.75</v>
      </c>
      <c r="X871">
        <v>0</v>
      </c>
      <c r="Y871">
        <v>0</v>
      </c>
      <c r="Z871">
        <v>3</v>
      </c>
      <c r="AA871">
        <v>60</v>
      </c>
      <c r="AB871" t="s">
        <v>1916</v>
      </c>
      <c r="AD871" t="s">
        <v>1916</v>
      </c>
      <c r="AE871" t="s">
        <v>1916</v>
      </c>
      <c r="AF871" t="s">
        <v>104</v>
      </c>
      <c r="AG871" t="s">
        <v>105</v>
      </c>
      <c r="AH871">
        <v>23</v>
      </c>
      <c r="AI871">
        <v>21</v>
      </c>
      <c r="AJ871">
        <v>15</v>
      </c>
      <c r="AK871">
        <v>0</v>
      </c>
      <c r="AL871">
        <v>0</v>
      </c>
      <c r="AM871">
        <v>0</v>
      </c>
      <c r="AN871">
        <v>0</v>
      </c>
      <c r="AO871">
        <v>0</v>
      </c>
      <c r="AP871" t="s">
        <v>106</v>
      </c>
      <c r="AQ871" t="s">
        <v>107</v>
      </c>
      <c r="AR871" t="s">
        <v>108</v>
      </c>
      <c r="AS871" t="s">
        <v>109</v>
      </c>
      <c r="AT871" t="s">
        <v>110</v>
      </c>
      <c r="AU871" t="s">
        <v>104</v>
      </c>
      <c r="AX871" t="s">
        <v>104</v>
      </c>
      <c r="AY871">
        <v>0</v>
      </c>
      <c r="AZ871">
        <v>0</v>
      </c>
      <c r="BA871">
        <v>4.75</v>
      </c>
      <c r="BC871">
        <v>0</v>
      </c>
      <c r="BD871">
        <v>7</v>
      </c>
      <c r="BJ871" t="s">
        <v>111</v>
      </c>
      <c r="BK871" t="s">
        <v>466</v>
      </c>
      <c r="BL871" t="str">
        <f>"https://www.hvlgroup.com/Products/Specs/"&amp;"H344603-PN/BK"</f>
        <v>https://www.hvlgroup.com/Products/Specs/H344603-PN/BK</v>
      </c>
      <c r="BM871" t="s">
        <v>2048</v>
      </c>
      <c r="BN871" t="str">
        <f>"https://www.hvlgroup.com/Product/"&amp;"H344603-PN/BK"</f>
        <v>https://www.hvlgroup.com/Product/H344603-PN/BK</v>
      </c>
      <c r="BO871" t="s">
        <v>104</v>
      </c>
      <c r="BP871" t="s">
        <v>104</v>
      </c>
      <c r="BQ871" t="s">
        <v>640</v>
      </c>
      <c r="BR871" t="s">
        <v>116</v>
      </c>
      <c r="BS871" t="s">
        <v>1383</v>
      </c>
      <c r="BT871">
        <v>0</v>
      </c>
      <c r="BV871" s="1">
        <v>43617</v>
      </c>
      <c r="BW871">
        <v>0</v>
      </c>
      <c r="BX871">
        <v>0</v>
      </c>
      <c r="BY871" t="s">
        <v>104</v>
      </c>
      <c r="BZ871">
        <v>0</v>
      </c>
      <c r="CA871">
        <v>0</v>
      </c>
      <c r="CB871">
        <v>0</v>
      </c>
      <c r="CC871">
        <v>0</v>
      </c>
      <c r="CD871">
        <v>1</v>
      </c>
      <c r="CF871" t="s">
        <v>90</v>
      </c>
      <c r="CI871" t="s">
        <v>111</v>
      </c>
      <c r="CJ871" t="s">
        <v>118</v>
      </c>
      <c r="CK871" t="s">
        <v>111</v>
      </c>
      <c r="CL871" t="s">
        <v>119</v>
      </c>
      <c r="CM871" t="s">
        <v>104</v>
      </c>
    </row>
    <row r="872" spans="1:91" x14ac:dyDescent="0.25">
      <c r="A872" t="s">
        <v>89</v>
      </c>
      <c r="B872" t="s">
        <v>90</v>
      </c>
      <c r="C872" t="s">
        <v>2050</v>
      </c>
      <c r="D872" t="s">
        <v>2051</v>
      </c>
      <c r="E872" s="4">
        <v>806134891657</v>
      </c>
      <c r="F872" t="s">
        <v>134</v>
      </c>
      <c r="G872" s="4">
        <v>69</v>
      </c>
      <c r="H872" s="4">
        <v>138</v>
      </c>
      <c r="I872" t="s">
        <v>1045</v>
      </c>
      <c r="J872" t="s">
        <v>2035</v>
      </c>
      <c r="K872" t="s">
        <v>96</v>
      </c>
      <c r="L872" t="s">
        <v>97</v>
      </c>
      <c r="M872" t="s">
        <v>98</v>
      </c>
      <c r="N872" t="s">
        <v>460</v>
      </c>
      <c r="O872" t="s">
        <v>100</v>
      </c>
      <c r="P872" t="s">
        <v>1968</v>
      </c>
      <c r="Q872" t="s">
        <v>162</v>
      </c>
      <c r="R872">
        <v>0</v>
      </c>
      <c r="S872">
        <v>0</v>
      </c>
      <c r="T872">
        <v>10</v>
      </c>
      <c r="U872">
        <v>0</v>
      </c>
      <c r="V872">
        <v>0</v>
      </c>
      <c r="W872">
        <v>6.75</v>
      </c>
      <c r="X872">
        <v>0</v>
      </c>
      <c r="Y872">
        <v>0</v>
      </c>
      <c r="Z872">
        <v>1</v>
      </c>
      <c r="AA872">
        <v>60</v>
      </c>
      <c r="AB872" t="s">
        <v>1916</v>
      </c>
      <c r="AD872" t="s">
        <v>1916</v>
      </c>
      <c r="AE872" t="s">
        <v>1916</v>
      </c>
      <c r="AF872" t="s">
        <v>104</v>
      </c>
      <c r="AG872" t="s">
        <v>105</v>
      </c>
      <c r="AH872">
        <v>17</v>
      </c>
      <c r="AI872">
        <v>12</v>
      </c>
      <c r="AJ872">
        <v>10</v>
      </c>
      <c r="AK872">
        <v>0</v>
      </c>
      <c r="AL872">
        <v>0</v>
      </c>
      <c r="AM872">
        <v>0</v>
      </c>
      <c r="AN872">
        <v>0</v>
      </c>
      <c r="AO872">
        <v>0</v>
      </c>
      <c r="AP872" t="s">
        <v>106</v>
      </c>
      <c r="AQ872" t="s">
        <v>107</v>
      </c>
      <c r="AR872" t="s">
        <v>108</v>
      </c>
      <c r="AS872" t="s">
        <v>109</v>
      </c>
      <c r="AT872" t="s">
        <v>110</v>
      </c>
      <c r="AU872" t="s">
        <v>104</v>
      </c>
      <c r="AX872" t="s">
        <v>104</v>
      </c>
      <c r="AY872">
        <v>0</v>
      </c>
      <c r="AZ872">
        <v>0</v>
      </c>
      <c r="BA872">
        <v>4.75</v>
      </c>
      <c r="BC872">
        <v>0</v>
      </c>
      <c r="BD872">
        <v>7</v>
      </c>
      <c r="BJ872" t="s">
        <v>111</v>
      </c>
      <c r="BK872" t="s">
        <v>461</v>
      </c>
      <c r="BL872" t="str">
        <f>"https://www.hvlgroup.com/Products/Specs/"&amp;"H344701-AGB/BK"</f>
        <v>https://www.hvlgroup.com/Products/Specs/H344701-AGB/BK</v>
      </c>
      <c r="BM872" t="s">
        <v>2052</v>
      </c>
      <c r="BN872" t="str">
        <f>"https://www.hvlgroup.com/Product/"&amp;"H344701-AGB/BK"</f>
        <v>https://www.hvlgroup.com/Product/H344701-AGB/BK</v>
      </c>
      <c r="BO872" t="s">
        <v>104</v>
      </c>
      <c r="BP872" t="s">
        <v>104</v>
      </c>
      <c r="BQ872" t="s">
        <v>640</v>
      </c>
      <c r="BR872" t="s">
        <v>116</v>
      </c>
      <c r="BS872" t="s">
        <v>1383</v>
      </c>
      <c r="BT872">
        <v>0</v>
      </c>
      <c r="BV872" s="1">
        <v>43617</v>
      </c>
      <c r="BW872">
        <v>0</v>
      </c>
      <c r="BX872">
        <v>0</v>
      </c>
      <c r="BY872" t="s">
        <v>104</v>
      </c>
      <c r="BZ872">
        <v>0</v>
      </c>
      <c r="CA872">
        <v>0</v>
      </c>
      <c r="CB872">
        <v>0</v>
      </c>
      <c r="CC872">
        <v>0</v>
      </c>
      <c r="CD872">
        <v>1</v>
      </c>
      <c r="CF872" t="s">
        <v>90</v>
      </c>
      <c r="CI872" t="s">
        <v>111</v>
      </c>
      <c r="CJ872" t="s">
        <v>118</v>
      </c>
      <c r="CK872" t="s">
        <v>111</v>
      </c>
      <c r="CL872" t="s">
        <v>119</v>
      </c>
      <c r="CM872" t="s">
        <v>104</v>
      </c>
    </row>
    <row r="873" spans="1:91" x14ac:dyDescent="0.25">
      <c r="A873" t="s">
        <v>89</v>
      </c>
      <c r="B873" t="s">
        <v>90</v>
      </c>
      <c r="C873" t="s">
        <v>2053</v>
      </c>
      <c r="D873" t="s">
        <v>2051</v>
      </c>
      <c r="E873" s="4">
        <v>806134891664</v>
      </c>
      <c r="F873" t="s">
        <v>134</v>
      </c>
      <c r="G873" s="4">
        <v>69</v>
      </c>
      <c r="H873" s="4">
        <v>138</v>
      </c>
      <c r="I873" t="s">
        <v>1045</v>
      </c>
      <c r="J873" t="s">
        <v>2035</v>
      </c>
      <c r="K873" t="s">
        <v>96</v>
      </c>
      <c r="L873" t="s">
        <v>97</v>
      </c>
      <c r="M873" t="s">
        <v>98</v>
      </c>
      <c r="N873" t="s">
        <v>465</v>
      </c>
      <c r="O873" t="s">
        <v>100</v>
      </c>
      <c r="P873" t="s">
        <v>1968</v>
      </c>
      <c r="Q873" t="s">
        <v>162</v>
      </c>
      <c r="R873">
        <v>0</v>
      </c>
      <c r="S873">
        <v>0</v>
      </c>
      <c r="T873">
        <v>10</v>
      </c>
      <c r="U873">
        <v>0</v>
      </c>
      <c r="V873">
        <v>0</v>
      </c>
      <c r="W873">
        <v>6.75</v>
      </c>
      <c r="X873">
        <v>0</v>
      </c>
      <c r="Y873">
        <v>0</v>
      </c>
      <c r="Z873">
        <v>1</v>
      </c>
      <c r="AA873">
        <v>60</v>
      </c>
      <c r="AB873" t="s">
        <v>1916</v>
      </c>
      <c r="AD873" t="s">
        <v>1916</v>
      </c>
      <c r="AE873" t="s">
        <v>1916</v>
      </c>
      <c r="AF873" t="s">
        <v>104</v>
      </c>
      <c r="AG873" t="s">
        <v>105</v>
      </c>
      <c r="AH873">
        <v>17</v>
      </c>
      <c r="AI873">
        <v>12</v>
      </c>
      <c r="AJ873">
        <v>10</v>
      </c>
      <c r="AK873">
        <v>0</v>
      </c>
      <c r="AL873">
        <v>0</v>
      </c>
      <c r="AM873">
        <v>0</v>
      </c>
      <c r="AN873">
        <v>0</v>
      </c>
      <c r="AO873">
        <v>0</v>
      </c>
      <c r="AP873" t="s">
        <v>106</v>
      </c>
      <c r="AQ873" t="s">
        <v>107</v>
      </c>
      <c r="AR873" t="s">
        <v>108</v>
      </c>
      <c r="AS873" t="s">
        <v>109</v>
      </c>
      <c r="AT873" t="s">
        <v>110</v>
      </c>
      <c r="AU873" t="s">
        <v>104</v>
      </c>
      <c r="AX873" t="s">
        <v>104</v>
      </c>
      <c r="AY873">
        <v>0</v>
      </c>
      <c r="AZ873">
        <v>0</v>
      </c>
      <c r="BA873">
        <v>4.75</v>
      </c>
      <c r="BC873">
        <v>0</v>
      </c>
      <c r="BD873">
        <v>7</v>
      </c>
      <c r="BJ873" t="s">
        <v>111</v>
      </c>
      <c r="BK873" t="s">
        <v>466</v>
      </c>
      <c r="BL873" t="str">
        <f>"https://www.hvlgroup.com/Products/Specs/"&amp;"H344701-PN/BK"</f>
        <v>https://www.hvlgroup.com/Products/Specs/H344701-PN/BK</v>
      </c>
      <c r="BM873" t="s">
        <v>2052</v>
      </c>
      <c r="BN873" t="str">
        <f>"https://www.hvlgroup.com/Product/"&amp;"H344701-PN/BK"</f>
        <v>https://www.hvlgroup.com/Product/H344701-PN/BK</v>
      </c>
      <c r="BO873" t="s">
        <v>104</v>
      </c>
      <c r="BP873" t="s">
        <v>104</v>
      </c>
      <c r="BQ873" t="s">
        <v>640</v>
      </c>
      <c r="BR873" t="s">
        <v>116</v>
      </c>
      <c r="BS873" t="s">
        <v>1383</v>
      </c>
      <c r="BT873">
        <v>0</v>
      </c>
      <c r="BV873" s="1">
        <v>43617</v>
      </c>
      <c r="BW873">
        <v>0</v>
      </c>
      <c r="BX873">
        <v>0</v>
      </c>
      <c r="BY873" t="s">
        <v>104</v>
      </c>
      <c r="BZ873">
        <v>0</v>
      </c>
      <c r="CA873">
        <v>0</v>
      </c>
      <c r="CB873">
        <v>0</v>
      </c>
      <c r="CC873">
        <v>0</v>
      </c>
      <c r="CD873">
        <v>1</v>
      </c>
      <c r="CF873" t="s">
        <v>90</v>
      </c>
      <c r="CI873" t="s">
        <v>111</v>
      </c>
      <c r="CJ873" t="s">
        <v>118</v>
      </c>
      <c r="CK873" t="s">
        <v>111</v>
      </c>
      <c r="CL873" t="s">
        <v>119</v>
      </c>
      <c r="CM873" t="s">
        <v>104</v>
      </c>
    </row>
    <row r="874" spans="1:91" x14ac:dyDescent="0.25">
      <c r="A874" t="s">
        <v>89</v>
      </c>
      <c r="B874" t="s">
        <v>90</v>
      </c>
      <c r="C874" t="s">
        <v>2054</v>
      </c>
      <c r="D874" t="s">
        <v>2055</v>
      </c>
      <c r="E874" s="4">
        <v>806134892012</v>
      </c>
      <c r="F874" t="s">
        <v>390</v>
      </c>
      <c r="G874" s="4">
        <v>350</v>
      </c>
      <c r="H874" s="4">
        <v>700</v>
      </c>
      <c r="I874" t="s">
        <v>1088</v>
      </c>
      <c r="J874" t="s">
        <v>2035</v>
      </c>
      <c r="K874" t="s">
        <v>96</v>
      </c>
      <c r="L874" t="s">
        <v>97</v>
      </c>
      <c r="M874" t="s">
        <v>98</v>
      </c>
      <c r="N874" t="s">
        <v>460</v>
      </c>
      <c r="O874" t="s">
        <v>100</v>
      </c>
      <c r="P874" t="s">
        <v>1968</v>
      </c>
      <c r="Q874" t="s">
        <v>162</v>
      </c>
      <c r="R874">
        <v>0</v>
      </c>
      <c r="S874">
        <v>0</v>
      </c>
      <c r="T874">
        <v>15.5</v>
      </c>
      <c r="U874">
        <v>19</v>
      </c>
      <c r="V874">
        <v>67</v>
      </c>
      <c r="W874">
        <v>28</v>
      </c>
      <c r="X874">
        <v>0</v>
      </c>
      <c r="Y874">
        <v>0</v>
      </c>
      <c r="Z874">
        <v>5</v>
      </c>
      <c r="AA874">
        <v>60</v>
      </c>
      <c r="AB874" t="s">
        <v>1916</v>
      </c>
      <c r="AD874" t="s">
        <v>1916</v>
      </c>
      <c r="AE874" t="s">
        <v>1916</v>
      </c>
      <c r="AF874" t="s">
        <v>104</v>
      </c>
      <c r="AG874" t="s">
        <v>105</v>
      </c>
      <c r="AH874">
        <v>31</v>
      </c>
      <c r="AI874">
        <v>31</v>
      </c>
      <c r="AJ874">
        <v>19</v>
      </c>
      <c r="AK874">
        <v>0</v>
      </c>
      <c r="AL874">
        <v>0</v>
      </c>
      <c r="AM874">
        <v>0</v>
      </c>
      <c r="AN874">
        <v>0</v>
      </c>
      <c r="AO874">
        <v>0</v>
      </c>
      <c r="AP874" t="s">
        <v>106</v>
      </c>
      <c r="AQ874" t="s">
        <v>107</v>
      </c>
      <c r="AR874" t="s">
        <v>108</v>
      </c>
      <c r="AS874" t="s">
        <v>109</v>
      </c>
      <c r="AT874" t="s">
        <v>110</v>
      </c>
      <c r="AU874" t="s">
        <v>104</v>
      </c>
      <c r="AX874" t="s">
        <v>104</v>
      </c>
      <c r="AY874">
        <v>0</v>
      </c>
      <c r="AZ874">
        <v>0</v>
      </c>
      <c r="BA874">
        <v>5.5</v>
      </c>
      <c r="BC874">
        <v>0</v>
      </c>
      <c r="BD874">
        <v>10</v>
      </c>
      <c r="BE874" t="s">
        <v>392</v>
      </c>
      <c r="BJ874" t="s">
        <v>111</v>
      </c>
      <c r="BK874" t="s">
        <v>461</v>
      </c>
      <c r="BL874" t="str">
        <f>"https://www.hvlgroup.com/Products/Specs/"&amp;"H344805-AGB/BK"</f>
        <v>https://www.hvlgroup.com/Products/Specs/H344805-AGB/BK</v>
      </c>
      <c r="BM874" t="s">
        <v>2056</v>
      </c>
      <c r="BN874" t="str">
        <f>"https://www.hvlgroup.com/Product/"&amp;"H344805-AGB/BK"</f>
        <v>https://www.hvlgroup.com/Product/H344805-AGB/BK</v>
      </c>
      <c r="BO874" t="s">
        <v>104</v>
      </c>
      <c r="BP874" t="s">
        <v>104</v>
      </c>
      <c r="BQ874" t="s">
        <v>640</v>
      </c>
      <c r="BR874" t="s">
        <v>116</v>
      </c>
      <c r="BS874" t="s">
        <v>1383</v>
      </c>
      <c r="BT874">
        <v>0</v>
      </c>
      <c r="BV874" s="1">
        <v>43617</v>
      </c>
      <c r="BW874">
        <v>67</v>
      </c>
      <c r="BX874">
        <v>19</v>
      </c>
      <c r="BY874" t="s">
        <v>104</v>
      </c>
      <c r="BZ874">
        <v>0</v>
      </c>
      <c r="CA874">
        <v>0</v>
      </c>
      <c r="CB874">
        <v>0</v>
      </c>
      <c r="CC874">
        <v>0</v>
      </c>
      <c r="CD874">
        <v>1</v>
      </c>
      <c r="CF874" t="s">
        <v>90</v>
      </c>
      <c r="CI874" t="s">
        <v>111</v>
      </c>
      <c r="CJ874" t="s">
        <v>118</v>
      </c>
      <c r="CK874" t="s">
        <v>111</v>
      </c>
      <c r="CL874" t="s">
        <v>119</v>
      </c>
      <c r="CM874" t="s">
        <v>104</v>
      </c>
    </row>
    <row r="875" spans="1:91" x14ac:dyDescent="0.25">
      <c r="A875" t="s">
        <v>89</v>
      </c>
      <c r="B875" t="s">
        <v>90</v>
      </c>
      <c r="C875" t="s">
        <v>2057</v>
      </c>
      <c r="D875" t="s">
        <v>2055</v>
      </c>
      <c r="E875" s="4">
        <v>806134892005</v>
      </c>
      <c r="F875" t="s">
        <v>390</v>
      </c>
      <c r="G875" s="4">
        <v>350</v>
      </c>
      <c r="H875" s="4">
        <v>700</v>
      </c>
      <c r="I875" t="s">
        <v>1088</v>
      </c>
      <c r="J875" t="s">
        <v>2035</v>
      </c>
      <c r="K875" t="s">
        <v>96</v>
      </c>
      <c r="L875" t="s">
        <v>97</v>
      </c>
      <c r="M875" t="s">
        <v>98</v>
      </c>
      <c r="N875" t="s">
        <v>465</v>
      </c>
      <c r="O875" t="s">
        <v>100</v>
      </c>
      <c r="P875" t="s">
        <v>1968</v>
      </c>
      <c r="Q875" t="s">
        <v>162</v>
      </c>
      <c r="R875">
        <v>0</v>
      </c>
      <c r="S875">
        <v>0</v>
      </c>
      <c r="T875">
        <v>15.5</v>
      </c>
      <c r="U875">
        <v>19</v>
      </c>
      <c r="V875">
        <v>67</v>
      </c>
      <c r="W875">
        <v>28</v>
      </c>
      <c r="X875">
        <v>0</v>
      </c>
      <c r="Y875">
        <v>0</v>
      </c>
      <c r="Z875">
        <v>5</v>
      </c>
      <c r="AA875">
        <v>60</v>
      </c>
      <c r="AB875" t="s">
        <v>1916</v>
      </c>
      <c r="AD875" t="s">
        <v>1916</v>
      </c>
      <c r="AE875" t="s">
        <v>1916</v>
      </c>
      <c r="AF875" t="s">
        <v>104</v>
      </c>
      <c r="AG875" t="s">
        <v>105</v>
      </c>
      <c r="AH875">
        <v>31</v>
      </c>
      <c r="AI875">
        <v>31</v>
      </c>
      <c r="AJ875">
        <v>19</v>
      </c>
      <c r="AK875">
        <v>0</v>
      </c>
      <c r="AL875">
        <v>0</v>
      </c>
      <c r="AM875">
        <v>0</v>
      </c>
      <c r="AN875">
        <v>0</v>
      </c>
      <c r="AO875">
        <v>0</v>
      </c>
      <c r="AP875" t="s">
        <v>106</v>
      </c>
      <c r="AQ875" t="s">
        <v>107</v>
      </c>
      <c r="AR875" t="s">
        <v>108</v>
      </c>
      <c r="AS875" t="s">
        <v>109</v>
      </c>
      <c r="AT875" t="s">
        <v>110</v>
      </c>
      <c r="AU875" t="s">
        <v>104</v>
      </c>
      <c r="AX875" t="s">
        <v>104</v>
      </c>
      <c r="AY875">
        <v>0</v>
      </c>
      <c r="AZ875">
        <v>0</v>
      </c>
      <c r="BA875">
        <v>5.5</v>
      </c>
      <c r="BC875">
        <v>0</v>
      </c>
      <c r="BD875">
        <v>10</v>
      </c>
      <c r="BE875" t="s">
        <v>392</v>
      </c>
      <c r="BJ875" t="s">
        <v>111</v>
      </c>
      <c r="BK875" t="s">
        <v>466</v>
      </c>
      <c r="BL875" t="str">
        <f>"https://www.hvlgroup.com/Products/Specs/"&amp;"H344805-PN/BK"</f>
        <v>https://www.hvlgroup.com/Products/Specs/H344805-PN/BK</v>
      </c>
      <c r="BM875" t="s">
        <v>2056</v>
      </c>
      <c r="BN875" t="str">
        <f>"https://www.hvlgroup.com/Product/"&amp;"H344805-PN/BK"</f>
        <v>https://www.hvlgroup.com/Product/H344805-PN/BK</v>
      </c>
      <c r="BO875" t="s">
        <v>104</v>
      </c>
      <c r="BP875" t="s">
        <v>104</v>
      </c>
      <c r="BQ875" t="s">
        <v>640</v>
      </c>
      <c r="BR875" t="s">
        <v>116</v>
      </c>
      <c r="BS875" t="s">
        <v>1383</v>
      </c>
      <c r="BT875">
        <v>0</v>
      </c>
      <c r="BV875" s="1">
        <v>43617</v>
      </c>
      <c r="BW875">
        <v>67</v>
      </c>
      <c r="BX875">
        <v>19</v>
      </c>
      <c r="BY875" t="s">
        <v>104</v>
      </c>
      <c r="BZ875">
        <v>0</v>
      </c>
      <c r="CA875">
        <v>0</v>
      </c>
      <c r="CB875">
        <v>0</v>
      </c>
      <c r="CC875">
        <v>0</v>
      </c>
      <c r="CD875">
        <v>1</v>
      </c>
      <c r="CF875" t="s">
        <v>90</v>
      </c>
      <c r="CI875" t="s">
        <v>111</v>
      </c>
      <c r="CJ875" t="s">
        <v>118</v>
      </c>
      <c r="CK875" t="s">
        <v>111</v>
      </c>
      <c r="CL875" t="s">
        <v>119</v>
      </c>
      <c r="CM875" t="s">
        <v>104</v>
      </c>
    </row>
    <row r="876" spans="1:91" x14ac:dyDescent="0.25">
      <c r="A876" t="s">
        <v>89</v>
      </c>
      <c r="B876" t="s">
        <v>90</v>
      </c>
      <c r="C876" t="s">
        <v>2058</v>
      </c>
      <c r="D876" t="s">
        <v>2059</v>
      </c>
      <c r="E876" s="4">
        <v>806134892999</v>
      </c>
      <c r="F876" t="s">
        <v>93</v>
      </c>
      <c r="G876" s="4">
        <v>49</v>
      </c>
      <c r="H876" s="4">
        <v>98</v>
      </c>
      <c r="I876" t="s">
        <v>548</v>
      </c>
      <c r="J876" t="s">
        <v>2060</v>
      </c>
      <c r="K876" t="s">
        <v>96</v>
      </c>
      <c r="L876" t="s">
        <v>97</v>
      </c>
      <c r="M876" t="s">
        <v>98</v>
      </c>
      <c r="N876" t="s">
        <v>99</v>
      </c>
      <c r="O876" t="s">
        <v>100</v>
      </c>
      <c r="P876" t="s">
        <v>2061</v>
      </c>
      <c r="Q876" t="s">
        <v>2062</v>
      </c>
      <c r="R876">
        <v>0</v>
      </c>
      <c r="S876">
        <v>4.75</v>
      </c>
      <c r="T876">
        <v>14.25</v>
      </c>
      <c r="U876">
        <v>0</v>
      </c>
      <c r="V876">
        <v>0</v>
      </c>
      <c r="W876">
        <v>0</v>
      </c>
      <c r="X876">
        <v>5.5</v>
      </c>
      <c r="Y876">
        <v>0</v>
      </c>
      <c r="Z876">
        <v>1</v>
      </c>
      <c r="AA876">
        <v>40</v>
      </c>
      <c r="AB876" t="s">
        <v>1916</v>
      </c>
      <c r="AD876" t="s">
        <v>1916</v>
      </c>
      <c r="AE876" t="s">
        <v>1916</v>
      </c>
      <c r="AF876" t="s">
        <v>104</v>
      </c>
      <c r="AG876" t="s">
        <v>105</v>
      </c>
      <c r="AH876">
        <v>17.123100000000001</v>
      </c>
      <c r="AI876">
        <v>11.0382</v>
      </c>
      <c r="AJ876">
        <v>9.0448000000000004</v>
      </c>
      <c r="AK876">
        <v>0</v>
      </c>
      <c r="AL876">
        <v>0</v>
      </c>
      <c r="AM876">
        <v>0</v>
      </c>
      <c r="AN876">
        <v>0</v>
      </c>
      <c r="AO876">
        <v>0</v>
      </c>
      <c r="AP876" t="s">
        <v>106</v>
      </c>
      <c r="AQ876" t="s">
        <v>107</v>
      </c>
      <c r="AR876" t="s">
        <v>108</v>
      </c>
      <c r="AS876" t="s">
        <v>109</v>
      </c>
      <c r="AT876" t="s">
        <v>110</v>
      </c>
      <c r="AU876" t="s">
        <v>104</v>
      </c>
      <c r="AX876" t="s">
        <v>104</v>
      </c>
      <c r="AY876">
        <v>0</v>
      </c>
      <c r="AZ876">
        <v>0</v>
      </c>
      <c r="BA876">
        <v>0</v>
      </c>
      <c r="BC876">
        <v>0</v>
      </c>
      <c r="BD876">
        <v>0</v>
      </c>
      <c r="BJ876" t="s">
        <v>111</v>
      </c>
      <c r="BK876" t="s">
        <v>113</v>
      </c>
      <c r="BL876" t="str">
        <f>"https://www.hvlgroup.com/Products/Specs/"&amp;"H346101-AGB"</f>
        <v>https://www.hvlgroup.com/Products/Specs/H346101-AGB</v>
      </c>
      <c r="BM876" t="s">
        <v>2063</v>
      </c>
      <c r="BN876" t="str">
        <f>"https://www.hvlgroup.com/Product/"&amp;"H346101-AGB"</f>
        <v>https://www.hvlgroup.com/Product/H346101-AGB</v>
      </c>
      <c r="BO876" t="s">
        <v>104</v>
      </c>
      <c r="BP876" t="s">
        <v>104</v>
      </c>
      <c r="BQ876" t="s">
        <v>147</v>
      </c>
      <c r="BR876" t="s">
        <v>116</v>
      </c>
      <c r="BS876" t="s">
        <v>116</v>
      </c>
      <c r="BT876">
        <v>0</v>
      </c>
      <c r="BV876" s="1">
        <v>43617</v>
      </c>
      <c r="BW876">
        <v>0</v>
      </c>
      <c r="BX876">
        <v>0</v>
      </c>
      <c r="BY876" t="s">
        <v>104</v>
      </c>
      <c r="BZ876">
        <v>0</v>
      </c>
      <c r="CA876">
        <v>0</v>
      </c>
      <c r="CB876">
        <v>0</v>
      </c>
      <c r="CC876">
        <v>0</v>
      </c>
      <c r="CD876">
        <v>1</v>
      </c>
      <c r="CF876" t="s">
        <v>90</v>
      </c>
      <c r="CI876" t="s">
        <v>111</v>
      </c>
      <c r="CJ876" t="s">
        <v>118</v>
      </c>
      <c r="CK876" t="s">
        <v>111</v>
      </c>
      <c r="CL876" t="s">
        <v>119</v>
      </c>
      <c r="CM876" t="s">
        <v>104</v>
      </c>
    </row>
    <row r="877" spans="1:91" x14ac:dyDescent="0.25">
      <c r="A877" t="s">
        <v>89</v>
      </c>
      <c r="B877" t="s">
        <v>90</v>
      </c>
      <c r="C877" t="s">
        <v>2064</v>
      </c>
      <c r="D877" t="s">
        <v>2059</v>
      </c>
      <c r="E877" s="4">
        <v>806134893002</v>
      </c>
      <c r="F877" t="s">
        <v>93</v>
      </c>
      <c r="G877" s="4">
        <v>49</v>
      </c>
      <c r="H877" s="4">
        <v>98</v>
      </c>
      <c r="I877" t="s">
        <v>548</v>
      </c>
      <c r="J877" t="s">
        <v>2060</v>
      </c>
      <c r="K877" t="s">
        <v>96</v>
      </c>
      <c r="L877" t="s">
        <v>97</v>
      </c>
      <c r="M877" t="s">
        <v>98</v>
      </c>
      <c r="N877" t="s">
        <v>124</v>
      </c>
      <c r="O877" t="s">
        <v>100</v>
      </c>
      <c r="P877" t="s">
        <v>2061</v>
      </c>
      <c r="Q877" t="s">
        <v>2062</v>
      </c>
      <c r="R877">
        <v>0</v>
      </c>
      <c r="S877">
        <v>4.75</v>
      </c>
      <c r="T877">
        <v>14.25</v>
      </c>
      <c r="U877">
        <v>0</v>
      </c>
      <c r="V877">
        <v>0</v>
      </c>
      <c r="W877">
        <v>0</v>
      </c>
      <c r="X877">
        <v>5.5</v>
      </c>
      <c r="Y877">
        <v>0</v>
      </c>
      <c r="Z877">
        <v>1</v>
      </c>
      <c r="AA877">
        <v>40</v>
      </c>
      <c r="AB877" t="s">
        <v>1916</v>
      </c>
      <c r="AD877" t="s">
        <v>1916</v>
      </c>
      <c r="AE877" t="s">
        <v>1916</v>
      </c>
      <c r="AF877" t="s">
        <v>104</v>
      </c>
      <c r="AG877" t="s">
        <v>105</v>
      </c>
      <c r="AH877">
        <v>15</v>
      </c>
      <c r="AI877">
        <v>8</v>
      </c>
      <c r="AJ877">
        <v>7</v>
      </c>
      <c r="AK877">
        <v>0</v>
      </c>
      <c r="AL877">
        <v>0</v>
      </c>
      <c r="AM877">
        <v>0</v>
      </c>
      <c r="AN877">
        <v>0</v>
      </c>
      <c r="AO877">
        <v>0</v>
      </c>
      <c r="AP877" t="s">
        <v>106</v>
      </c>
      <c r="AQ877" t="s">
        <v>107</v>
      </c>
      <c r="AR877" t="s">
        <v>108</v>
      </c>
      <c r="AS877" t="s">
        <v>109</v>
      </c>
      <c r="AT877" t="s">
        <v>110</v>
      </c>
      <c r="AU877" t="s">
        <v>104</v>
      </c>
      <c r="AX877" t="s">
        <v>104</v>
      </c>
      <c r="AY877">
        <v>0</v>
      </c>
      <c r="AZ877">
        <v>0</v>
      </c>
      <c r="BA877">
        <v>0</v>
      </c>
      <c r="BC877">
        <v>0</v>
      </c>
      <c r="BD877">
        <v>0</v>
      </c>
      <c r="BJ877" t="s">
        <v>111</v>
      </c>
      <c r="BK877" t="s">
        <v>125</v>
      </c>
      <c r="BL877" t="str">
        <f>"https://www.hvlgroup.com/Products/Specs/"&amp;"H346101-PN"</f>
        <v>https://www.hvlgroup.com/Products/Specs/H346101-PN</v>
      </c>
      <c r="BM877" t="s">
        <v>2063</v>
      </c>
      <c r="BN877" t="str">
        <f>"https://www.hvlgroup.com/Product/"&amp;"H346101-PN"</f>
        <v>https://www.hvlgroup.com/Product/H346101-PN</v>
      </c>
      <c r="BO877" t="s">
        <v>104</v>
      </c>
      <c r="BP877" t="s">
        <v>104</v>
      </c>
      <c r="BQ877" t="s">
        <v>147</v>
      </c>
      <c r="BR877" t="s">
        <v>116</v>
      </c>
      <c r="BS877" t="s">
        <v>116</v>
      </c>
      <c r="BT877">
        <v>0</v>
      </c>
      <c r="BV877" s="1">
        <v>43617</v>
      </c>
      <c r="BW877">
        <v>0</v>
      </c>
      <c r="BX877">
        <v>0</v>
      </c>
      <c r="BY877" t="s">
        <v>104</v>
      </c>
      <c r="BZ877">
        <v>0</v>
      </c>
      <c r="CA877">
        <v>0</v>
      </c>
      <c r="CB877">
        <v>0</v>
      </c>
      <c r="CC877">
        <v>0</v>
      </c>
      <c r="CD877">
        <v>1</v>
      </c>
      <c r="CF877" t="s">
        <v>90</v>
      </c>
      <c r="CI877" t="s">
        <v>111</v>
      </c>
      <c r="CJ877" t="s">
        <v>118</v>
      </c>
      <c r="CK877" t="s">
        <v>111</v>
      </c>
      <c r="CL877" t="s">
        <v>119</v>
      </c>
      <c r="CM877" t="s">
        <v>104</v>
      </c>
    </row>
    <row r="878" spans="1:91" x14ac:dyDescent="0.25">
      <c r="A878" t="s">
        <v>89</v>
      </c>
      <c r="B878" t="s">
        <v>90</v>
      </c>
      <c r="C878" t="s">
        <v>2065</v>
      </c>
      <c r="D878" t="s">
        <v>2066</v>
      </c>
      <c r="E878" s="4">
        <v>806134891138</v>
      </c>
      <c r="F878" t="s">
        <v>390</v>
      </c>
      <c r="G878" s="4">
        <v>325</v>
      </c>
      <c r="H878" s="4">
        <v>650</v>
      </c>
      <c r="I878" t="s">
        <v>391</v>
      </c>
      <c r="J878" t="s">
        <v>2060</v>
      </c>
      <c r="K878" t="s">
        <v>96</v>
      </c>
      <c r="L878" t="s">
        <v>97</v>
      </c>
      <c r="M878" t="s">
        <v>98</v>
      </c>
      <c r="N878" t="s">
        <v>99</v>
      </c>
      <c r="O878" t="s">
        <v>100</v>
      </c>
      <c r="P878" t="s">
        <v>2061</v>
      </c>
      <c r="Q878" t="s">
        <v>1207</v>
      </c>
      <c r="R878">
        <v>0</v>
      </c>
      <c r="S878">
        <v>0</v>
      </c>
      <c r="T878">
        <v>8</v>
      </c>
      <c r="U878">
        <v>18.5</v>
      </c>
      <c r="V878">
        <v>69.5</v>
      </c>
      <c r="W878">
        <v>24</v>
      </c>
      <c r="X878">
        <v>0</v>
      </c>
      <c r="Y878">
        <v>0</v>
      </c>
      <c r="Z878">
        <v>5</v>
      </c>
      <c r="AA878">
        <v>40</v>
      </c>
      <c r="AB878" t="s">
        <v>1946</v>
      </c>
      <c r="AD878" t="s">
        <v>1946</v>
      </c>
      <c r="AE878" t="s">
        <v>1946</v>
      </c>
      <c r="AF878" t="s">
        <v>104</v>
      </c>
      <c r="AG878" t="s">
        <v>105</v>
      </c>
      <c r="AH878">
        <v>26.751899999999999</v>
      </c>
      <c r="AI878">
        <v>24.71</v>
      </c>
      <c r="AJ878">
        <v>20.497900000000001</v>
      </c>
      <c r="AK878">
        <v>0</v>
      </c>
      <c r="AL878">
        <v>0</v>
      </c>
      <c r="AM878">
        <v>0</v>
      </c>
      <c r="AN878">
        <v>0</v>
      </c>
      <c r="AO878">
        <v>0</v>
      </c>
      <c r="AP878" t="s">
        <v>106</v>
      </c>
      <c r="AQ878" t="s">
        <v>107</v>
      </c>
      <c r="AR878" t="s">
        <v>108</v>
      </c>
      <c r="AS878" t="s">
        <v>109</v>
      </c>
      <c r="AT878" t="s">
        <v>110</v>
      </c>
      <c r="AU878" t="s">
        <v>104</v>
      </c>
      <c r="AX878" t="s">
        <v>104</v>
      </c>
      <c r="AY878">
        <v>0</v>
      </c>
      <c r="AZ878">
        <v>0</v>
      </c>
      <c r="BA878">
        <v>5.5</v>
      </c>
      <c r="BC878">
        <v>0</v>
      </c>
      <c r="BD878">
        <v>10</v>
      </c>
      <c r="BE878" t="s">
        <v>392</v>
      </c>
      <c r="BJ878" t="s">
        <v>111</v>
      </c>
      <c r="BK878" t="s">
        <v>113</v>
      </c>
      <c r="BL878" t="str">
        <f>"https://www.hvlgroup.com/Products/Specs/"&amp;"H346805-AGB"</f>
        <v>https://www.hvlgroup.com/Products/Specs/H346805-AGB</v>
      </c>
      <c r="BM878" t="s">
        <v>2067</v>
      </c>
      <c r="BN878" t="str">
        <f>"https://www.hvlgroup.com/Product/"&amp;"H346805-AGB"</f>
        <v>https://www.hvlgroup.com/Product/H346805-AGB</v>
      </c>
      <c r="BO878" t="s">
        <v>104</v>
      </c>
      <c r="BP878" t="s">
        <v>104</v>
      </c>
      <c r="BQ878" t="s">
        <v>147</v>
      </c>
      <c r="BR878" t="s">
        <v>116</v>
      </c>
      <c r="BS878" t="s">
        <v>2068</v>
      </c>
      <c r="BT878">
        <v>8.25</v>
      </c>
      <c r="BV878" s="1">
        <v>43617</v>
      </c>
      <c r="BW878">
        <v>69.5</v>
      </c>
      <c r="BX878">
        <v>18.5</v>
      </c>
      <c r="BY878" t="s">
        <v>104</v>
      </c>
      <c r="BZ878">
        <v>0</v>
      </c>
      <c r="CA878">
        <v>0</v>
      </c>
      <c r="CB878">
        <v>0</v>
      </c>
      <c r="CC878">
        <v>0</v>
      </c>
      <c r="CD878">
        <v>1</v>
      </c>
      <c r="CF878" t="s">
        <v>90</v>
      </c>
      <c r="CI878" t="s">
        <v>111</v>
      </c>
      <c r="CJ878" t="s">
        <v>118</v>
      </c>
      <c r="CK878" t="s">
        <v>111</v>
      </c>
      <c r="CL878" t="s">
        <v>119</v>
      </c>
      <c r="CM878" t="s">
        <v>104</v>
      </c>
    </row>
    <row r="879" spans="1:91" x14ac:dyDescent="0.25">
      <c r="A879" t="s">
        <v>89</v>
      </c>
      <c r="B879" t="s">
        <v>90</v>
      </c>
      <c r="C879" t="s">
        <v>2069</v>
      </c>
      <c r="D879" t="s">
        <v>2066</v>
      </c>
      <c r="E879" s="4">
        <v>806134891145</v>
      </c>
      <c r="F879" t="s">
        <v>390</v>
      </c>
      <c r="G879" s="4">
        <v>325</v>
      </c>
      <c r="H879" s="4">
        <v>650</v>
      </c>
      <c r="I879" t="s">
        <v>1088</v>
      </c>
      <c r="J879" t="s">
        <v>2060</v>
      </c>
      <c r="K879" t="s">
        <v>96</v>
      </c>
      <c r="L879" t="s">
        <v>97</v>
      </c>
      <c r="M879" t="s">
        <v>98</v>
      </c>
      <c r="N879" t="s">
        <v>124</v>
      </c>
      <c r="O879" t="s">
        <v>100</v>
      </c>
      <c r="P879" t="s">
        <v>2061</v>
      </c>
      <c r="Q879" t="s">
        <v>1207</v>
      </c>
      <c r="R879">
        <v>0</v>
      </c>
      <c r="S879">
        <v>0</v>
      </c>
      <c r="T879">
        <v>8</v>
      </c>
      <c r="U879">
        <v>18.5</v>
      </c>
      <c r="V879">
        <v>69.5</v>
      </c>
      <c r="W879">
        <v>24</v>
      </c>
      <c r="X879">
        <v>0</v>
      </c>
      <c r="Y879">
        <v>0</v>
      </c>
      <c r="Z879">
        <v>5</v>
      </c>
      <c r="AA879">
        <v>40</v>
      </c>
      <c r="AB879" t="s">
        <v>1946</v>
      </c>
      <c r="AD879" t="s">
        <v>1946</v>
      </c>
      <c r="AE879" t="s">
        <v>1946</v>
      </c>
      <c r="AF879" t="s">
        <v>104</v>
      </c>
      <c r="AG879" t="s">
        <v>105</v>
      </c>
      <c r="AH879">
        <v>26.751899999999999</v>
      </c>
      <c r="AI879">
        <v>24.71</v>
      </c>
      <c r="AJ879">
        <v>20.497900000000001</v>
      </c>
      <c r="AK879">
        <v>0</v>
      </c>
      <c r="AL879">
        <v>0</v>
      </c>
      <c r="AM879">
        <v>0</v>
      </c>
      <c r="AN879">
        <v>0</v>
      </c>
      <c r="AO879">
        <v>0</v>
      </c>
      <c r="AP879" t="s">
        <v>106</v>
      </c>
      <c r="AQ879" t="s">
        <v>107</v>
      </c>
      <c r="AR879" t="s">
        <v>108</v>
      </c>
      <c r="AS879" t="s">
        <v>109</v>
      </c>
      <c r="AT879" t="s">
        <v>110</v>
      </c>
      <c r="AU879" t="s">
        <v>104</v>
      </c>
      <c r="AX879" t="s">
        <v>104</v>
      </c>
      <c r="AY879">
        <v>0</v>
      </c>
      <c r="AZ879">
        <v>0</v>
      </c>
      <c r="BA879">
        <v>5.5</v>
      </c>
      <c r="BC879">
        <v>0</v>
      </c>
      <c r="BD879">
        <v>10</v>
      </c>
      <c r="BE879" t="s">
        <v>392</v>
      </c>
      <c r="BJ879" t="s">
        <v>111</v>
      </c>
      <c r="BK879" t="s">
        <v>125</v>
      </c>
      <c r="BL879" t="str">
        <f>"https://www.hvlgroup.com/Products/Specs/"&amp;"H346805-PN"</f>
        <v>https://www.hvlgroup.com/Products/Specs/H346805-PN</v>
      </c>
      <c r="BM879" t="s">
        <v>2067</v>
      </c>
      <c r="BN879" t="str">
        <f>"https://www.hvlgroup.com/Product/"&amp;"H346805-PN"</f>
        <v>https://www.hvlgroup.com/Product/H346805-PN</v>
      </c>
      <c r="BO879" t="s">
        <v>104</v>
      </c>
      <c r="BP879" t="s">
        <v>104</v>
      </c>
      <c r="BQ879" t="s">
        <v>147</v>
      </c>
      <c r="BR879" t="s">
        <v>116</v>
      </c>
      <c r="BS879" t="s">
        <v>2068</v>
      </c>
      <c r="BT879">
        <v>8.25</v>
      </c>
      <c r="BV879" s="1">
        <v>43617</v>
      </c>
      <c r="BW879">
        <v>69.5</v>
      </c>
      <c r="BX879">
        <v>18.5</v>
      </c>
      <c r="BY879" t="s">
        <v>104</v>
      </c>
      <c r="BZ879">
        <v>0</v>
      </c>
      <c r="CA879">
        <v>0</v>
      </c>
      <c r="CB879">
        <v>0</v>
      </c>
      <c r="CC879">
        <v>0</v>
      </c>
      <c r="CD879">
        <v>1</v>
      </c>
      <c r="CF879" t="s">
        <v>90</v>
      </c>
      <c r="CI879" t="s">
        <v>111</v>
      </c>
      <c r="CJ879" t="s">
        <v>118</v>
      </c>
      <c r="CK879" t="s">
        <v>111</v>
      </c>
      <c r="CL879" t="s">
        <v>119</v>
      </c>
      <c r="CM879" t="s">
        <v>104</v>
      </c>
    </row>
    <row r="880" spans="1:91" x14ac:dyDescent="0.25">
      <c r="A880" t="s">
        <v>89</v>
      </c>
      <c r="B880" t="s">
        <v>90</v>
      </c>
      <c r="C880" t="s">
        <v>2070</v>
      </c>
      <c r="D880" t="s">
        <v>2071</v>
      </c>
      <c r="E880" s="4">
        <v>806134892043</v>
      </c>
      <c r="F880" t="s">
        <v>134</v>
      </c>
      <c r="G880" s="4">
        <v>149</v>
      </c>
      <c r="H880" s="4">
        <v>298</v>
      </c>
      <c r="I880" t="s">
        <v>1045</v>
      </c>
      <c r="J880" t="s">
        <v>2072</v>
      </c>
      <c r="K880" t="s">
        <v>96</v>
      </c>
      <c r="L880" t="s">
        <v>97</v>
      </c>
      <c r="M880" t="s">
        <v>98</v>
      </c>
      <c r="N880" t="s">
        <v>99</v>
      </c>
      <c r="O880" t="s">
        <v>100</v>
      </c>
      <c r="P880" t="s">
        <v>1968</v>
      </c>
      <c r="Q880" t="s">
        <v>162</v>
      </c>
      <c r="R880">
        <v>0</v>
      </c>
      <c r="S880">
        <v>0</v>
      </c>
      <c r="T880">
        <v>21</v>
      </c>
      <c r="U880">
        <v>23.25</v>
      </c>
      <c r="V880">
        <v>121.25</v>
      </c>
      <c r="W880">
        <v>13</v>
      </c>
      <c r="X880">
        <v>0</v>
      </c>
      <c r="Y880">
        <v>0</v>
      </c>
      <c r="Z880">
        <v>1</v>
      </c>
      <c r="AA880">
        <v>60</v>
      </c>
      <c r="AB880" t="s">
        <v>1916</v>
      </c>
      <c r="AD880" t="s">
        <v>1916</v>
      </c>
      <c r="AE880" t="s">
        <v>1916</v>
      </c>
      <c r="AF880" t="s">
        <v>104</v>
      </c>
      <c r="AG880" t="s">
        <v>105</v>
      </c>
      <c r="AH880">
        <v>24</v>
      </c>
      <c r="AI880">
        <v>23</v>
      </c>
      <c r="AJ880">
        <v>11</v>
      </c>
      <c r="AK880">
        <v>0</v>
      </c>
      <c r="AL880">
        <v>0</v>
      </c>
      <c r="AM880">
        <v>0</v>
      </c>
      <c r="AN880">
        <v>0</v>
      </c>
      <c r="AO880">
        <v>0</v>
      </c>
      <c r="AP880" t="s">
        <v>106</v>
      </c>
      <c r="AQ880" t="s">
        <v>107</v>
      </c>
      <c r="AR880" t="s">
        <v>108</v>
      </c>
      <c r="AS880" t="s">
        <v>109</v>
      </c>
      <c r="AT880" t="s">
        <v>110</v>
      </c>
      <c r="AU880" t="s">
        <v>104</v>
      </c>
      <c r="AX880" t="s">
        <v>104</v>
      </c>
      <c r="AY880">
        <v>0</v>
      </c>
      <c r="AZ880">
        <v>0</v>
      </c>
      <c r="BA880">
        <v>4.75</v>
      </c>
      <c r="BC880">
        <v>0</v>
      </c>
      <c r="BD880">
        <v>0</v>
      </c>
      <c r="BJ880" t="s">
        <v>111</v>
      </c>
      <c r="BK880" t="s">
        <v>113</v>
      </c>
      <c r="BL880" t="str">
        <f>"https://www.hvlgroup.com/Products/Specs/"&amp;"H347701-AGB"</f>
        <v>https://www.hvlgroup.com/Products/Specs/H347701-AGB</v>
      </c>
      <c r="BM880" t="s">
        <v>2073</v>
      </c>
      <c r="BN880" t="str">
        <f>"https://www.hvlgroup.com/Product/"&amp;"H347701-AGB"</f>
        <v>https://www.hvlgroup.com/Product/H347701-AGB</v>
      </c>
      <c r="BO880" t="s">
        <v>104</v>
      </c>
      <c r="BP880" t="s">
        <v>104</v>
      </c>
      <c r="BQ880" t="s">
        <v>2074</v>
      </c>
      <c r="BR880" t="s">
        <v>116</v>
      </c>
      <c r="BS880" t="s">
        <v>2075</v>
      </c>
      <c r="BT880">
        <v>0</v>
      </c>
      <c r="BV880" s="1">
        <v>43617</v>
      </c>
      <c r="BW880">
        <v>121.25</v>
      </c>
      <c r="BX880">
        <v>23.25</v>
      </c>
      <c r="BY880" t="s">
        <v>104</v>
      </c>
      <c r="BZ880">
        <v>0</v>
      </c>
      <c r="CA880">
        <v>0</v>
      </c>
      <c r="CB880">
        <v>0</v>
      </c>
      <c r="CC880">
        <v>0</v>
      </c>
      <c r="CD880">
        <v>1</v>
      </c>
      <c r="CF880" t="s">
        <v>90</v>
      </c>
      <c r="CI880" t="s">
        <v>111</v>
      </c>
      <c r="CJ880" t="s">
        <v>118</v>
      </c>
      <c r="CK880" t="s">
        <v>111</v>
      </c>
      <c r="CL880" t="s">
        <v>119</v>
      </c>
      <c r="CM880" t="s">
        <v>104</v>
      </c>
    </row>
    <row r="881" spans="1:91" x14ac:dyDescent="0.25">
      <c r="A881" t="s">
        <v>89</v>
      </c>
      <c r="B881" t="s">
        <v>90</v>
      </c>
      <c r="C881" t="s">
        <v>2076</v>
      </c>
      <c r="D881" t="s">
        <v>2071</v>
      </c>
      <c r="E881" s="4">
        <v>806134892036</v>
      </c>
      <c r="F881" t="s">
        <v>134</v>
      </c>
      <c r="G881" s="4">
        <v>149</v>
      </c>
      <c r="H881" s="4">
        <v>298</v>
      </c>
      <c r="I881" t="s">
        <v>1045</v>
      </c>
      <c r="J881" t="s">
        <v>2072</v>
      </c>
      <c r="K881" t="s">
        <v>96</v>
      </c>
      <c r="L881" t="s">
        <v>97</v>
      </c>
      <c r="M881" t="s">
        <v>98</v>
      </c>
      <c r="N881" t="s">
        <v>124</v>
      </c>
      <c r="O881" t="s">
        <v>100</v>
      </c>
      <c r="P881" t="s">
        <v>1968</v>
      </c>
      <c r="Q881" t="s">
        <v>162</v>
      </c>
      <c r="R881">
        <v>0</v>
      </c>
      <c r="S881">
        <v>0</v>
      </c>
      <c r="T881">
        <v>21</v>
      </c>
      <c r="U881">
        <v>23.25</v>
      </c>
      <c r="V881">
        <v>121.25</v>
      </c>
      <c r="W881">
        <v>13</v>
      </c>
      <c r="X881">
        <v>0</v>
      </c>
      <c r="Y881">
        <v>0</v>
      </c>
      <c r="Z881">
        <v>1</v>
      </c>
      <c r="AA881">
        <v>60</v>
      </c>
      <c r="AB881" t="s">
        <v>1916</v>
      </c>
      <c r="AD881" t="s">
        <v>1916</v>
      </c>
      <c r="AE881" t="s">
        <v>1916</v>
      </c>
      <c r="AF881" t="s">
        <v>104</v>
      </c>
      <c r="AG881" t="s">
        <v>105</v>
      </c>
      <c r="AH881">
        <v>24</v>
      </c>
      <c r="AI881">
        <v>23</v>
      </c>
      <c r="AJ881">
        <v>11</v>
      </c>
      <c r="AK881">
        <v>0</v>
      </c>
      <c r="AL881">
        <v>0</v>
      </c>
      <c r="AM881">
        <v>0</v>
      </c>
      <c r="AN881">
        <v>0</v>
      </c>
      <c r="AO881">
        <v>0</v>
      </c>
      <c r="AP881" t="s">
        <v>106</v>
      </c>
      <c r="AQ881" t="s">
        <v>107</v>
      </c>
      <c r="AR881" t="s">
        <v>108</v>
      </c>
      <c r="AS881" t="s">
        <v>109</v>
      </c>
      <c r="AT881" t="s">
        <v>110</v>
      </c>
      <c r="AU881" t="s">
        <v>104</v>
      </c>
      <c r="AX881" t="s">
        <v>104</v>
      </c>
      <c r="AY881">
        <v>0</v>
      </c>
      <c r="AZ881">
        <v>0</v>
      </c>
      <c r="BA881">
        <v>4.75</v>
      </c>
      <c r="BC881">
        <v>0</v>
      </c>
      <c r="BD881">
        <v>0</v>
      </c>
      <c r="BJ881" t="s">
        <v>111</v>
      </c>
      <c r="BK881" t="s">
        <v>125</v>
      </c>
      <c r="BL881" t="str">
        <f>"https://www.hvlgroup.com/Products/Specs/"&amp;"H347701-PN"</f>
        <v>https://www.hvlgroup.com/Products/Specs/H347701-PN</v>
      </c>
      <c r="BM881" t="s">
        <v>2073</v>
      </c>
      <c r="BN881" t="str">
        <f>"https://www.hvlgroup.com/Product/"&amp;"H347701-PN"</f>
        <v>https://www.hvlgroup.com/Product/H347701-PN</v>
      </c>
      <c r="BO881" t="s">
        <v>104</v>
      </c>
      <c r="BP881" t="s">
        <v>104</v>
      </c>
      <c r="BQ881" t="s">
        <v>2074</v>
      </c>
      <c r="BR881" t="s">
        <v>116</v>
      </c>
      <c r="BS881" t="s">
        <v>2075</v>
      </c>
      <c r="BT881">
        <v>0</v>
      </c>
      <c r="BV881" s="1">
        <v>43617</v>
      </c>
      <c r="BW881">
        <v>121.25</v>
      </c>
      <c r="BX881">
        <v>23.25</v>
      </c>
      <c r="BY881" t="s">
        <v>104</v>
      </c>
      <c r="BZ881">
        <v>0</v>
      </c>
      <c r="CA881">
        <v>0</v>
      </c>
      <c r="CB881">
        <v>0</v>
      </c>
      <c r="CC881">
        <v>0</v>
      </c>
      <c r="CD881">
        <v>1</v>
      </c>
      <c r="CF881" t="s">
        <v>90</v>
      </c>
      <c r="CI881" t="s">
        <v>111</v>
      </c>
      <c r="CJ881" t="s">
        <v>118</v>
      </c>
      <c r="CK881" t="s">
        <v>111</v>
      </c>
      <c r="CL881" t="s">
        <v>119</v>
      </c>
      <c r="CM881" t="s">
        <v>104</v>
      </c>
    </row>
    <row r="882" spans="1:91" x14ac:dyDescent="0.25">
      <c r="A882" t="s">
        <v>89</v>
      </c>
      <c r="B882" t="s">
        <v>90</v>
      </c>
      <c r="C882" t="s">
        <v>2077</v>
      </c>
      <c r="D882" t="s">
        <v>2078</v>
      </c>
      <c r="E882" s="4">
        <v>806134893316</v>
      </c>
      <c r="F882" t="s">
        <v>872</v>
      </c>
      <c r="G882" s="4">
        <v>250</v>
      </c>
      <c r="H882" s="4">
        <v>500</v>
      </c>
      <c r="I882" t="s">
        <v>391</v>
      </c>
      <c r="J882" t="s">
        <v>2079</v>
      </c>
      <c r="K882" t="s">
        <v>96</v>
      </c>
      <c r="L882" t="s">
        <v>97</v>
      </c>
      <c r="M882" t="s">
        <v>98</v>
      </c>
      <c r="N882" t="s">
        <v>460</v>
      </c>
      <c r="O882" t="s">
        <v>100</v>
      </c>
      <c r="R882">
        <v>0</v>
      </c>
      <c r="S882">
        <v>37.75</v>
      </c>
      <c r="T882">
        <v>23</v>
      </c>
      <c r="U882">
        <v>26.75</v>
      </c>
      <c r="V882">
        <v>80.75</v>
      </c>
      <c r="W882">
        <v>0</v>
      </c>
      <c r="X882">
        <v>0</v>
      </c>
      <c r="Y882">
        <v>0</v>
      </c>
      <c r="Z882">
        <v>2</v>
      </c>
      <c r="AA882">
        <v>40</v>
      </c>
      <c r="AB882" t="s">
        <v>2080</v>
      </c>
      <c r="AD882" t="s">
        <v>2080</v>
      </c>
      <c r="AE882" t="s">
        <v>2080</v>
      </c>
      <c r="AF882" t="s">
        <v>104</v>
      </c>
      <c r="AG882" t="s">
        <v>105</v>
      </c>
      <c r="AH882">
        <v>0</v>
      </c>
      <c r="AI882">
        <v>0</v>
      </c>
      <c r="AJ882">
        <v>0</v>
      </c>
      <c r="AK882">
        <v>0</v>
      </c>
      <c r="AL882">
        <v>0</v>
      </c>
      <c r="AM882">
        <v>0</v>
      </c>
      <c r="AN882">
        <v>0</v>
      </c>
      <c r="AO882">
        <v>0</v>
      </c>
      <c r="AP882" t="s">
        <v>106</v>
      </c>
      <c r="AQ882" t="s">
        <v>107</v>
      </c>
      <c r="AR882" t="s">
        <v>108</v>
      </c>
      <c r="AS882" t="s">
        <v>109</v>
      </c>
      <c r="AT882" t="s">
        <v>110</v>
      </c>
      <c r="AU882" t="s">
        <v>104</v>
      </c>
      <c r="AX882" t="s">
        <v>104</v>
      </c>
      <c r="AY882">
        <v>0</v>
      </c>
      <c r="AZ882">
        <v>0</v>
      </c>
      <c r="BA882">
        <v>5.5</v>
      </c>
      <c r="BC882">
        <v>0</v>
      </c>
      <c r="BD882">
        <v>0</v>
      </c>
      <c r="BE882" t="s">
        <v>392</v>
      </c>
      <c r="BJ882" t="s">
        <v>111</v>
      </c>
      <c r="BK882" t="s">
        <v>461</v>
      </c>
      <c r="BL882" t="str">
        <f>"https://www.hvlgroup.com/Products/Specs/"&amp;"H348804-AGB/BK"</f>
        <v>https://www.hvlgroup.com/Products/Specs/H348804-AGB/BK</v>
      </c>
      <c r="BM882" t="s">
        <v>2081</v>
      </c>
      <c r="BN882" t="str">
        <f>"https://www.hvlgroup.com/Product/"&amp;"H348804-AGB/BK"</f>
        <v>https://www.hvlgroup.com/Product/H348804-AGB/BK</v>
      </c>
      <c r="BO882" t="s">
        <v>104</v>
      </c>
      <c r="BP882" t="s">
        <v>104</v>
      </c>
      <c r="BQ882" t="s">
        <v>640</v>
      </c>
      <c r="BR882" t="s">
        <v>116</v>
      </c>
      <c r="BS882" t="s">
        <v>116</v>
      </c>
      <c r="BT882">
        <v>0</v>
      </c>
      <c r="BV882" s="1">
        <v>43617</v>
      </c>
      <c r="BW882">
        <v>80.75</v>
      </c>
      <c r="BX882">
        <v>26.75</v>
      </c>
      <c r="BY882" t="s">
        <v>104</v>
      </c>
      <c r="BZ882">
        <v>0</v>
      </c>
      <c r="CA882">
        <v>0</v>
      </c>
      <c r="CB882">
        <v>0</v>
      </c>
      <c r="CC882">
        <v>0</v>
      </c>
      <c r="CD882">
        <v>1</v>
      </c>
      <c r="CF882" t="s">
        <v>90</v>
      </c>
      <c r="CI882" t="s">
        <v>111</v>
      </c>
      <c r="CJ882" t="s">
        <v>118</v>
      </c>
      <c r="CK882" t="s">
        <v>111</v>
      </c>
      <c r="CL882" t="s">
        <v>119</v>
      </c>
      <c r="CM882" t="s">
        <v>104</v>
      </c>
    </row>
    <row r="883" spans="1:91" x14ac:dyDescent="0.25">
      <c r="A883" t="s">
        <v>89</v>
      </c>
      <c r="B883" t="s">
        <v>90</v>
      </c>
      <c r="C883" t="s">
        <v>2082</v>
      </c>
      <c r="D883" t="s">
        <v>2078</v>
      </c>
      <c r="E883" s="4">
        <v>806134893323</v>
      </c>
      <c r="F883" t="s">
        <v>872</v>
      </c>
      <c r="G883" s="4">
        <v>250</v>
      </c>
      <c r="H883" s="4">
        <v>500</v>
      </c>
      <c r="I883" t="s">
        <v>391</v>
      </c>
      <c r="J883" t="s">
        <v>2079</v>
      </c>
      <c r="K883" t="s">
        <v>96</v>
      </c>
      <c r="L883" t="s">
        <v>97</v>
      </c>
      <c r="M883" t="s">
        <v>98</v>
      </c>
      <c r="N883" t="s">
        <v>465</v>
      </c>
      <c r="O883" t="s">
        <v>100</v>
      </c>
      <c r="R883">
        <v>0</v>
      </c>
      <c r="S883">
        <v>37.75</v>
      </c>
      <c r="T883">
        <v>23</v>
      </c>
      <c r="U883">
        <v>26.75</v>
      </c>
      <c r="V883">
        <v>80.75</v>
      </c>
      <c r="W883">
        <v>0</v>
      </c>
      <c r="X883">
        <v>0</v>
      </c>
      <c r="Y883">
        <v>0</v>
      </c>
      <c r="Z883">
        <v>2</v>
      </c>
      <c r="AA883">
        <v>40</v>
      </c>
      <c r="AB883" t="s">
        <v>2080</v>
      </c>
      <c r="AD883" t="s">
        <v>2080</v>
      </c>
      <c r="AE883" t="s">
        <v>2080</v>
      </c>
      <c r="AF883" t="s">
        <v>104</v>
      </c>
      <c r="AG883" t="s">
        <v>105</v>
      </c>
      <c r="AH883">
        <v>0</v>
      </c>
      <c r="AI883">
        <v>0</v>
      </c>
      <c r="AJ883">
        <v>0</v>
      </c>
      <c r="AK883">
        <v>0</v>
      </c>
      <c r="AL883">
        <v>0</v>
      </c>
      <c r="AM883">
        <v>0</v>
      </c>
      <c r="AN883">
        <v>0</v>
      </c>
      <c r="AO883">
        <v>0</v>
      </c>
      <c r="AP883" t="s">
        <v>106</v>
      </c>
      <c r="AQ883" t="s">
        <v>107</v>
      </c>
      <c r="AR883" t="s">
        <v>108</v>
      </c>
      <c r="AS883" t="s">
        <v>109</v>
      </c>
      <c r="AT883" t="s">
        <v>110</v>
      </c>
      <c r="AU883" t="s">
        <v>104</v>
      </c>
      <c r="AX883" t="s">
        <v>104</v>
      </c>
      <c r="AY883">
        <v>0</v>
      </c>
      <c r="AZ883">
        <v>0</v>
      </c>
      <c r="BA883">
        <v>5.5</v>
      </c>
      <c r="BC883">
        <v>0</v>
      </c>
      <c r="BD883">
        <v>0</v>
      </c>
      <c r="BE883" t="s">
        <v>392</v>
      </c>
      <c r="BJ883" t="s">
        <v>111</v>
      </c>
      <c r="BK883" t="s">
        <v>466</v>
      </c>
      <c r="BL883" t="str">
        <f>"https://www.hvlgroup.com/Products/Specs/"&amp;"H348804-PN/BK"</f>
        <v>https://www.hvlgroup.com/Products/Specs/H348804-PN/BK</v>
      </c>
      <c r="BM883" t="s">
        <v>2081</v>
      </c>
      <c r="BN883" t="str">
        <f>"https://www.hvlgroup.com/Product/"&amp;"H348804-PN/BK"</f>
        <v>https://www.hvlgroup.com/Product/H348804-PN/BK</v>
      </c>
      <c r="BO883" t="s">
        <v>104</v>
      </c>
      <c r="BP883" t="s">
        <v>104</v>
      </c>
      <c r="BQ883" t="s">
        <v>640</v>
      </c>
      <c r="BR883" t="s">
        <v>116</v>
      </c>
      <c r="BS883" t="s">
        <v>116</v>
      </c>
      <c r="BT883">
        <v>0</v>
      </c>
      <c r="BV883" s="1">
        <v>43617</v>
      </c>
      <c r="BW883">
        <v>80.75</v>
      </c>
      <c r="BX883">
        <v>26.75</v>
      </c>
      <c r="BY883" t="s">
        <v>104</v>
      </c>
      <c r="BZ883">
        <v>0</v>
      </c>
      <c r="CA883">
        <v>0</v>
      </c>
      <c r="CB883">
        <v>0</v>
      </c>
      <c r="CC883">
        <v>0</v>
      </c>
      <c r="CD883">
        <v>1</v>
      </c>
      <c r="CF883" t="s">
        <v>90</v>
      </c>
      <c r="CI883" t="s">
        <v>111</v>
      </c>
      <c r="CJ883" t="s">
        <v>118</v>
      </c>
      <c r="CK883" t="s">
        <v>111</v>
      </c>
      <c r="CL883" t="s">
        <v>119</v>
      </c>
      <c r="CM883" t="s">
        <v>104</v>
      </c>
    </row>
    <row r="884" spans="1:91" x14ac:dyDescent="0.25">
      <c r="A884" t="s">
        <v>89</v>
      </c>
      <c r="B884" t="s">
        <v>90</v>
      </c>
      <c r="C884" t="s">
        <v>2083</v>
      </c>
      <c r="D884" t="s">
        <v>2084</v>
      </c>
      <c r="E884" s="4">
        <v>806134893392</v>
      </c>
      <c r="F884" t="s">
        <v>658</v>
      </c>
      <c r="G884" s="4">
        <v>395</v>
      </c>
      <c r="H884" s="4">
        <v>790</v>
      </c>
      <c r="I884" t="s">
        <v>391</v>
      </c>
      <c r="J884" t="s">
        <v>2079</v>
      </c>
      <c r="K884" t="s">
        <v>96</v>
      </c>
      <c r="L884" t="s">
        <v>97</v>
      </c>
      <c r="M884" t="s">
        <v>98</v>
      </c>
      <c r="N884" t="s">
        <v>460</v>
      </c>
      <c r="O884" t="s">
        <v>100</v>
      </c>
      <c r="R884">
        <v>0</v>
      </c>
      <c r="S884">
        <v>48.75</v>
      </c>
      <c r="T884">
        <v>28.625</v>
      </c>
      <c r="U884">
        <v>32.5</v>
      </c>
      <c r="V884">
        <v>86.5</v>
      </c>
      <c r="W884">
        <v>0</v>
      </c>
      <c r="X884">
        <v>0</v>
      </c>
      <c r="Y884">
        <v>0</v>
      </c>
      <c r="Z884">
        <v>2</v>
      </c>
      <c r="AA884">
        <v>40</v>
      </c>
      <c r="AB884" t="s">
        <v>2080</v>
      </c>
      <c r="AD884" t="s">
        <v>2080</v>
      </c>
      <c r="AE884" t="s">
        <v>2080</v>
      </c>
      <c r="AF884" t="s">
        <v>104</v>
      </c>
      <c r="AG884" t="s">
        <v>105</v>
      </c>
      <c r="AH884">
        <v>0</v>
      </c>
      <c r="AI884">
        <v>0</v>
      </c>
      <c r="AJ884">
        <v>0</v>
      </c>
      <c r="AK884">
        <v>0</v>
      </c>
      <c r="AL884">
        <v>0</v>
      </c>
      <c r="AM884">
        <v>0</v>
      </c>
      <c r="AN884">
        <v>0</v>
      </c>
      <c r="AO884">
        <v>0</v>
      </c>
      <c r="AP884" t="s">
        <v>106</v>
      </c>
      <c r="AQ884" t="s">
        <v>107</v>
      </c>
      <c r="AR884" t="s">
        <v>108</v>
      </c>
      <c r="AS884" t="s">
        <v>109</v>
      </c>
      <c r="AT884" t="s">
        <v>110</v>
      </c>
      <c r="AU884" t="s">
        <v>104</v>
      </c>
      <c r="AX884" t="s">
        <v>104</v>
      </c>
      <c r="AY884">
        <v>0</v>
      </c>
      <c r="AZ884">
        <v>0</v>
      </c>
      <c r="BA884">
        <v>5.5</v>
      </c>
      <c r="BC884">
        <v>0</v>
      </c>
      <c r="BD884">
        <v>0</v>
      </c>
      <c r="BE884" t="s">
        <v>392</v>
      </c>
      <c r="BJ884" t="s">
        <v>111</v>
      </c>
      <c r="BK884" t="s">
        <v>461</v>
      </c>
      <c r="BL884" t="str">
        <f>"https://www.hvlgroup.com/Products/Specs/"&amp;"H348806-AGB/BK"</f>
        <v>https://www.hvlgroup.com/Products/Specs/H348806-AGB/BK</v>
      </c>
      <c r="BM884" t="s">
        <v>2081</v>
      </c>
      <c r="BN884" t="str">
        <f>"https://www.hvlgroup.com/Product/"&amp;"H348806-AGB/BK"</f>
        <v>https://www.hvlgroup.com/Product/H348806-AGB/BK</v>
      </c>
      <c r="BO884" t="s">
        <v>104</v>
      </c>
      <c r="BP884" t="s">
        <v>104</v>
      </c>
      <c r="BQ884" t="s">
        <v>640</v>
      </c>
      <c r="BR884" t="s">
        <v>116</v>
      </c>
      <c r="BS884" t="s">
        <v>116</v>
      </c>
      <c r="BT884">
        <v>0</v>
      </c>
      <c r="BV884" s="1">
        <v>43617</v>
      </c>
      <c r="BW884">
        <v>86.5</v>
      </c>
      <c r="BX884">
        <v>32.5</v>
      </c>
      <c r="BY884" t="s">
        <v>104</v>
      </c>
      <c r="BZ884">
        <v>0</v>
      </c>
      <c r="CA884">
        <v>0</v>
      </c>
      <c r="CB884">
        <v>0</v>
      </c>
      <c r="CC884">
        <v>0</v>
      </c>
      <c r="CD884">
        <v>1</v>
      </c>
      <c r="CF884" t="s">
        <v>90</v>
      </c>
      <c r="CI884" t="s">
        <v>111</v>
      </c>
      <c r="CJ884" t="s">
        <v>118</v>
      </c>
      <c r="CK884" t="s">
        <v>111</v>
      </c>
      <c r="CL884" t="s">
        <v>119</v>
      </c>
      <c r="CM884" t="s">
        <v>104</v>
      </c>
    </row>
    <row r="885" spans="1:91" x14ac:dyDescent="0.25">
      <c r="A885" t="s">
        <v>89</v>
      </c>
      <c r="B885" t="s">
        <v>90</v>
      </c>
      <c r="C885" t="s">
        <v>2085</v>
      </c>
      <c r="D885" t="s">
        <v>2084</v>
      </c>
      <c r="E885" s="4">
        <v>806134893408</v>
      </c>
      <c r="F885" t="s">
        <v>658</v>
      </c>
      <c r="G885" s="4">
        <v>395</v>
      </c>
      <c r="H885" s="4">
        <v>790</v>
      </c>
      <c r="I885" t="s">
        <v>391</v>
      </c>
      <c r="J885" t="s">
        <v>2079</v>
      </c>
      <c r="K885" t="s">
        <v>96</v>
      </c>
      <c r="L885" t="s">
        <v>97</v>
      </c>
      <c r="M885" t="s">
        <v>98</v>
      </c>
      <c r="N885" t="s">
        <v>465</v>
      </c>
      <c r="O885" t="s">
        <v>100</v>
      </c>
      <c r="R885">
        <v>0</v>
      </c>
      <c r="S885">
        <v>48.75</v>
      </c>
      <c r="T885">
        <v>28.625</v>
      </c>
      <c r="U885">
        <v>32.5</v>
      </c>
      <c r="V885">
        <v>86.5</v>
      </c>
      <c r="W885">
        <v>0</v>
      </c>
      <c r="X885">
        <v>0</v>
      </c>
      <c r="Y885">
        <v>0</v>
      </c>
      <c r="Z885">
        <v>2</v>
      </c>
      <c r="AA885">
        <v>40</v>
      </c>
      <c r="AB885" t="s">
        <v>2080</v>
      </c>
      <c r="AD885" t="s">
        <v>2080</v>
      </c>
      <c r="AE885" t="s">
        <v>2080</v>
      </c>
      <c r="AF885" t="s">
        <v>104</v>
      </c>
      <c r="AG885" t="s">
        <v>105</v>
      </c>
      <c r="AH885">
        <v>0</v>
      </c>
      <c r="AI885">
        <v>0</v>
      </c>
      <c r="AJ885">
        <v>0</v>
      </c>
      <c r="AK885">
        <v>0</v>
      </c>
      <c r="AL885">
        <v>0</v>
      </c>
      <c r="AM885">
        <v>0</v>
      </c>
      <c r="AN885">
        <v>0</v>
      </c>
      <c r="AO885">
        <v>0</v>
      </c>
      <c r="AP885" t="s">
        <v>106</v>
      </c>
      <c r="AQ885" t="s">
        <v>107</v>
      </c>
      <c r="AR885" t="s">
        <v>108</v>
      </c>
      <c r="AS885" t="s">
        <v>109</v>
      </c>
      <c r="AT885" t="s">
        <v>110</v>
      </c>
      <c r="AU885" t="s">
        <v>104</v>
      </c>
      <c r="AX885" t="s">
        <v>104</v>
      </c>
      <c r="AY885">
        <v>0</v>
      </c>
      <c r="AZ885">
        <v>0</v>
      </c>
      <c r="BA885">
        <v>5.5</v>
      </c>
      <c r="BC885">
        <v>0</v>
      </c>
      <c r="BD885">
        <v>0</v>
      </c>
      <c r="BE885" t="s">
        <v>392</v>
      </c>
      <c r="BJ885" t="s">
        <v>111</v>
      </c>
      <c r="BK885" t="s">
        <v>466</v>
      </c>
      <c r="BL885" t="str">
        <f>"https://www.hvlgroup.com/Products/Specs/"&amp;"H348806-PN/BK"</f>
        <v>https://www.hvlgroup.com/Products/Specs/H348806-PN/BK</v>
      </c>
      <c r="BM885" t="s">
        <v>2081</v>
      </c>
      <c r="BN885" t="str">
        <f>"https://www.hvlgroup.com/Product/"&amp;"H348806-PN/BK"</f>
        <v>https://www.hvlgroup.com/Product/H348806-PN/BK</v>
      </c>
      <c r="BO885" t="s">
        <v>104</v>
      </c>
      <c r="BP885" t="s">
        <v>104</v>
      </c>
      <c r="BQ885" t="s">
        <v>640</v>
      </c>
      <c r="BR885" t="s">
        <v>116</v>
      </c>
      <c r="BS885" t="s">
        <v>116</v>
      </c>
      <c r="BT885">
        <v>0</v>
      </c>
      <c r="BV885" s="1">
        <v>43617</v>
      </c>
      <c r="BW885">
        <v>86.5</v>
      </c>
      <c r="BX885">
        <v>32.5</v>
      </c>
      <c r="BY885" t="s">
        <v>104</v>
      </c>
      <c r="BZ885">
        <v>0</v>
      </c>
      <c r="CA885">
        <v>0</v>
      </c>
      <c r="CB885">
        <v>0</v>
      </c>
      <c r="CC885">
        <v>0</v>
      </c>
      <c r="CD885">
        <v>1</v>
      </c>
      <c r="CF885" t="s">
        <v>90</v>
      </c>
      <c r="CI885" t="s">
        <v>111</v>
      </c>
      <c r="CJ885" t="s">
        <v>118</v>
      </c>
      <c r="CK885" t="s">
        <v>111</v>
      </c>
      <c r="CL885" t="s">
        <v>119</v>
      </c>
      <c r="CM885" t="s">
        <v>104</v>
      </c>
    </row>
    <row r="886" spans="1:91" x14ac:dyDescent="0.25">
      <c r="A886" t="s">
        <v>89</v>
      </c>
      <c r="B886" t="s">
        <v>90</v>
      </c>
      <c r="C886" t="s">
        <v>2086</v>
      </c>
      <c r="D886" t="s">
        <v>2087</v>
      </c>
      <c r="E886" s="4">
        <v>806134890742</v>
      </c>
      <c r="F886" t="s">
        <v>793</v>
      </c>
      <c r="G886" s="4">
        <v>74</v>
      </c>
      <c r="H886" s="4">
        <v>148</v>
      </c>
      <c r="I886" t="s">
        <v>1173</v>
      </c>
      <c r="J886" t="s">
        <v>2088</v>
      </c>
      <c r="K886" t="s">
        <v>96</v>
      </c>
      <c r="L886" t="s">
        <v>97</v>
      </c>
      <c r="M886" t="s">
        <v>98</v>
      </c>
      <c r="N886" t="s">
        <v>99</v>
      </c>
      <c r="O886" t="s">
        <v>100</v>
      </c>
      <c r="P886" t="s">
        <v>1968</v>
      </c>
      <c r="Q886" t="s">
        <v>162</v>
      </c>
      <c r="R886">
        <v>0</v>
      </c>
      <c r="S886">
        <v>0</v>
      </c>
      <c r="T886">
        <v>6.75</v>
      </c>
      <c r="U886">
        <v>0</v>
      </c>
      <c r="V886">
        <v>0</v>
      </c>
      <c r="W886">
        <v>11</v>
      </c>
      <c r="X886">
        <v>0</v>
      </c>
      <c r="Y886">
        <v>0</v>
      </c>
      <c r="Z886">
        <v>2</v>
      </c>
      <c r="AA886">
        <v>40</v>
      </c>
      <c r="AB886" t="s">
        <v>1916</v>
      </c>
      <c r="AD886" t="s">
        <v>1916</v>
      </c>
      <c r="AE886" t="s">
        <v>1916</v>
      </c>
      <c r="AF886" t="s">
        <v>104</v>
      </c>
      <c r="AG886" t="s">
        <v>105</v>
      </c>
      <c r="AH886">
        <v>16.344200000000001</v>
      </c>
      <c r="AI886">
        <v>15.6508</v>
      </c>
      <c r="AJ886">
        <v>10.6531</v>
      </c>
      <c r="AK886">
        <v>0</v>
      </c>
      <c r="AL886">
        <v>0</v>
      </c>
      <c r="AM886">
        <v>0</v>
      </c>
      <c r="AN886">
        <v>0</v>
      </c>
      <c r="AO886">
        <v>0</v>
      </c>
      <c r="AP886" t="s">
        <v>106</v>
      </c>
      <c r="AQ886" t="s">
        <v>107</v>
      </c>
      <c r="AR886" t="s">
        <v>108</v>
      </c>
      <c r="AS886" t="s">
        <v>109</v>
      </c>
      <c r="AT886" t="s">
        <v>110</v>
      </c>
      <c r="AU886" t="s">
        <v>104</v>
      </c>
      <c r="AX886" t="s">
        <v>104</v>
      </c>
      <c r="AY886">
        <v>0</v>
      </c>
      <c r="AZ886">
        <v>0</v>
      </c>
      <c r="BA886">
        <v>7</v>
      </c>
      <c r="BC886">
        <v>0</v>
      </c>
      <c r="BD886">
        <v>0</v>
      </c>
      <c r="BJ886" t="s">
        <v>111</v>
      </c>
      <c r="BK886" t="s">
        <v>113</v>
      </c>
      <c r="BL886" t="str">
        <f>"https://www.hvlgroup.com/Products/Specs/"&amp;"H350502-AGB"</f>
        <v>https://www.hvlgroup.com/Products/Specs/H350502-AGB</v>
      </c>
      <c r="BM886" t="s">
        <v>2089</v>
      </c>
      <c r="BN886" t="str">
        <f>"https://www.hvlgroup.com/Product/"&amp;"H350502-AGB"</f>
        <v>https://www.hvlgroup.com/Product/H350502-AGB</v>
      </c>
      <c r="BO886" t="s">
        <v>104</v>
      </c>
      <c r="BP886" t="s">
        <v>104</v>
      </c>
      <c r="BQ886" t="s">
        <v>147</v>
      </c>
      <c r="BR886" t="s">
        <v>116</v>
      </c>
      <c r="BS886" t="s">
        <v>1470</v>
      </c>
      <c r="BT886">
        <v>0</v>
      </c>
      <c r="BV886" s="1">
        <v>43617</v>
      </c>
      <c r="BW886">
        <v>0</v>
      </c>
      <c r="BX886">
        <v>0</v>
      </c>
      <c r="BY886" t="s">
        <v>104</v>
      </c>
      <c r="BZ886">
        <v>0</v>
      </c>
      <c r="CA886">
        <v>0</v>
      </c>
      <c r="CB886">
        <v>0</v>
      </c>
      <c r="CC886">
        <v>0</v>
      </c>
      <c r="CD886">
        <v>1</v>
      </c>
      <c r="CF886" t="s">
        <v>90</v>
      </c>
      <c r="CI886" t="s">
        <v>111</v>
      </c>
      <c r="CJ886" t="s">
        <v>118</v>
      </c>
      <c r="CK886" t="s">
        <v>111</v>
      </c>
      <c r="CL886" t="s">
        <v>119</v>
      </c>
      <c r="CM886" t="s">
        <v>104</v>
      </c>
    </row>
    <row r="887" spans="1:91" x14ac:dyDescent="0.25">
      <c r="A887" t="s">
        <v>89</v>
      </c>
      <c r="B887" t="s">
        <v>90</v>
      </c>
      <c r="C887" t="s">
        <v>2090</v>
      </c>
      <c r="D887" t="s">
        <v>2087</v>
      </c>
      <c r="E887" s="4">
        <v>806134892029</v>
      </c>
      <c r="F887" t="s">
        <v>793</v>
      </c>
      <c r="G887" s="4">
        <v>74</v>
      </c>
      <c r="H887" s="4">
        <v>148</v>
      </c>
      <c r="I887" t="s">
        <v>1173</v>
      </c>
      <c r="J887" t="s">
        <v>2088</v>
      </c>
      <c r="K887" t="s">
        <v>96</v>
      </c>
      <c r="L887" t="s">
        <v>97</v>
      </c>
      <c r="M887" t="s">
        <v>98</v>
      </c>
      <c r="N887" t="s">
        <v>124</v>
      </c>
      <c r="O887" t="s">
        <v>100</v>
      </c>
      <c r="P887" t="s">
        <v>1968</v>
      </c>
      <c r="Q887" t="s">
        <v>162</v>
      </c>
      <c r="R887">
        <v>0</v>
      </c>
      <c r="S887">
        <v>0</v>
      </c>
      <c r="T887">
        <v>6.75</v>
      </c>
      <c r="U887">
        <v>0</v>
      </c>
      <c r="V887">
        <v>0</v>
      </c>
      <c r="W887">
        <v>11</v>
      </c>
      <c r="X887">
        <v>0</v>
      </c>
      <c r="Y887">
        <v>0</v>
      </c>
      <c r="Z887">
        <v>2</v>
      </c>
      <c r="AA887">
        <v>40</v>
      </c>
      <c r="AB887" t="s">
        <v>1916</v>
      </c>
      <c r="AD887" t="s">
        <v>1916</v>
      </c>
      <c r="AE887" t="s">
        <v>1916</v>
      </c>
      <c r="AF887" t="s">
        <v>104</v>
      </c>
      <c r="AG887" t="s">
        <v>105</v>
      </c>
      <c r="AH887">
        <v>16.344200000000001</v>
      </c>
      <c r="AI887">
        <v>15.6508</v>
      </c>
      <c r="AJ887">
        <v>10.6531</v>
      </c>
      <c r="AK887">
        <v>0</v>
      </c>
      <c r="AL887">
        <v>0</v>
      </c>
      <c r="AM887">
        <v>0</v>
      </c>
      <c r="AN887">
        <v>0</v>
      </c>
      <c r="AO887">
        <v>0</v>
      </c>
      <c r="AP887" t="s">
        <v>106</v>
      </c>
      <c r="AQ887" t="s">
        <v>107</v>
      </c>
      <c r="AR887" t="s">
        <v>108</v>
      </c>
      <c r="AS887" t="s">
        <v>109</v>
      </c>
      <c r="AT887" t="s">
        <v>110</v>
      </c>
      <c r="AU887" t="s">
        <v>104</v>
      </c>
      <c r="AX887" t="s">
        <v>104</v>
      </c>
      <c r="AY887">
        <v>0</v>
      </c>
      <c r="AZ887">
        <v>0</v>
      </c>
      <c r="BA887">
        <v>7</v>
      </c>
      <c r="BC887">
        <v>0</v>
      </c>
      <c r="BD887">
        <v>0</v>
      </c>
      <c r="BJ887" t="s">
        <v>111</v>
      </c>
      <c r="BK887" t="s">
        <v>125</v>
      </c>
      <c r="BL887" t="str">
        <f>"https://www.hvlgroup.com/Products/Specs/"&amp;"H350502-PN"</f>
        <v>https://www.hvlgroup.com/Products/Specs/H350502-PN</v>
      </c>
      <c r="BM887" t="s">
        <v>2089</v>
      </c>
      <c r="BN887" t="str">
        <f>"https://www.hvlgroup.com/Product/"&amp;"H350502-PN"</f>
        <v>https://www.hvlgroup.com/Product/H350502-PN</v>
      </c>
      <c r="BO887" t="s">
        <v>104</v>
      </c>
      <c r="BP887" t="s">
        <v>104</v>
      </c>
      <c r="BQ887" t="s">
        <v>147</v>
      </c>
      <c r="BR887" t="s">
        <v>116</v>
      </c>
      <c r="BS887" t="s">
        <v>1470</v>
      </c>
      <c r="BT887">
        <v>0</v>
      </c>
      <c r="BV887" s="1">
        <v>43617</v>
      </c>
      <c r="BW887">
        <v>0</v>
      </c>
      <c r="BX887">
        <v>0</v>
      </c>
      <c r="BY887" t="s">
        <v>104</v>
      </c>
      <c r="BZ887">
        <v>0</v>
      </c>
      <c r="CA887">
        <v>0</v>
      </c>
      <c r="CB887">
        <v>0</v>
      </c>
      <c r="CC887">
        <v>0</v>
      </c>
      <c r="CD887">
        <v>1</v>
      </c>
      <c r="CF887" t="s">
        <v>90</v>
      </c>
      <c r="CI887" t="s">
        <v>111</v>
      </c>
      <c r="CJ887" t="s">
        <v>118</v>
      </c>
      <c r="CK887" t="s">
        <v>111</v>
      </c>
      <c r="CL887" t="s">
        <v>119</v>
      </c>
      <c r="CM887" t="s">
        <v>104</v>
      </c>
    </row>
    <row r="888" spans="1:91" x14ac:dyDescent="0.25">
      <c r="A888" t="s">
        <v>89</v>
      </c>
      <c r="B888" t="s">
        <v>90</v>
      </c>
      <c r="C888" t="s">
        <v>2091</v>
      </c>
      <c r="D888" t="s">
        <v>2092</v>
      </c>
      <c r="E888" s="4">
        <v>806134893163</v>
      </c>
      <c r="F888" t="s">
        <v>481</v>
      </c>
      <c r="G888" s="4">
        <v>69</v>
      </c>
      <c r="H888" s="4">
        <v>138</v>
      </c>
      <c r="I888" t="s">
        <v>482</v>
      </c>
      <c r="J888" t="s">
        <v>2093</v>
      </c>
      <c r="K888" t="s">
        <v>96</v>
      </c>
      <c r="L888" t="s">
        <v>97</v>
      </c>
      <c r="M888" t="s">
        <v>98</v>
      </c>
      <c r="N888" t="s">
        <v>2094</v>
      </c>
      <c r="O888" t="s">
        <v>100</v>
      </c>
      <c r="P888" t="s">
        <v>1519</v>
      </c>
      <c r="Q888" t="s">
        <v>102</v>
      </c>
      <c r="R888">
        <v>0</v>
      </c>
      <c r="S888">
        <v>0</v>
      </c>
      <c r="T888">
        <v>10.5</v>
      </c>
      <c r="U888">
        <v>0</v>
      </c>
      <c r="V888">
        <v>0</v>
      </c>
      <c r="W888">
        <v>7</v>
      </c>
      <c r="X888">
        <v>0</v>
      </c>
      <c r="Y888">
        <v>0</v>
      </c>
      <c r="Z888">
        <v>1</v>
      </c>
      <c r="AA888">
        <v>60</v>
      </c>
      <c r="AB888" t="s">
        <v>1916</v>
      </c>
      <c r="AD888" t="s">
        <v>1916</v>
      </c>
      <c r="AE888" t="s">
        <v>1916</v>
      </c>
      <c r="AF888" t="s">
        <v>104</v>
      </c>
      <c r="AG888" t="s">
        <v>105</v>
      </c>
      <c r="AH888">
        <v>18</v>
      </c>
      <c r="AI888">
        <v>12</v>
      </c>
      <c r="AJ888">
        <v>10</v>
      </c>
      <c r="AK888">
        <v>0</v>
      </c>
      <c r="AL888">
        <v>0</v>
      </c>
      <c r="AM888">
        <v>0</v>
      </c>
      <c r="AN888">
        <v>0</v>
      </c>
      <c r="AO888">
        <v>0</v>
      </c>
      <c r="AP888" t="s">
        <v>106</v>
      </c>
      <c r="AQ888" t="s">
        <v>107</v>
      </c>
      <c r="AR888" t="s">
        <v>108</v>
      </c>
      <c r="AS888" t="s">
        <v>109</v>
      </c>
      <c r="AT888" t="s">
        <v>110</v>
      </c>
      <c r="AU888" t="s">
        <v>104</v>
      </c>
      <c r="AX888" t="s">
        <v>104</v>
      </c>
      <c r="AY888">
        <v>0</v>
      </c>
      <c r="AZ888">
        <v>0</v>
      </c>
      <c r="BA888">
        <v>4.75</v>
      </c>
      <c r="BC888">
        <v>0</v>
      </c>
      <c r="BD888">
        <v>0</v>
      </c>
      <c r="BJ888" t="s">
        <v>111</v>
      </c>
      <c r="BK888" t="s">
        <v>2095</v>
      </c>
      <c r="BL888" t="str">
        <f>"https://www.hvlgroup.com/Products/Specs/"&amp;"H351501-AGB/BLSH"</f>
        <v>https://www.hvlgroup.com/Products/Specs/H351501-AGB/BLSH</v>
      </c>
      <c r="BM888" t="s">
        <v>2096</v>
      </c>
      <c r="BN888" t="str">
        <f>"https://www.hvlgroup.com/Product/"&amp;"H351501-AGB/BLSH"</f>
        <v>https://www.hvlgroup.com/Product/H351501-AGB/BLSH</v>
      </c>
      <c r="BO888" t="s">
        <v>104</v>
      </c>
      <c r="BP888" t="s">
        <v>104</v>
      </c>
      <c r="BQ888" t="s">
        <v>2004</v>
      </c>
      <c r="BR888" t="s">
        <v>116</v>
      </c>
      <c r="BS888" t="s">
        <v>1674</v>
      </c>
      <c r="BT888">
        <v>8.1300000000000008</v>
      </c>
      <c r="BV888" s="1">
        <v>43617</v>
      </c>
      <c r="BW888">
        <v>0</v>
      </c>
      <c r="BX888">
        <v>0</v>
      </c>
      <c r="BY888" t="s">
        <v>104</v>
      </c>
      <c r="BZ888">
        <v>0</v>
      </c>
      <c r="CA888">
        <v>0</v>
      </c>
      <c r="CB888">
        <v>0</v>
      </c>
      <c r="CC888">
        <v>0</v>
      </c>
      <c r="CD888">
        <v>1</v>
      </c>
      <c r="CF888" t="s">
        <v>90</v>
      </c>
      <c r="CI888" t="s">
        <v>111</v>
      </c>
      <c r="CJ888" t="s">
        <v>118</v>
      </c>
      <c r="CK888" t="s">
        <v>111</v>
      </c>
      <c r="CL888" t="s">
        <v>119</v>
      </c>
      <c r="CM888" t="s">
        <v>104</v>
      </c>
    </row>
    <row r="889" spans="1:91" x14ac:dyDescent="0.25">
      <c r="A889" t="s">
        <v>89</v>
      </c>
      <c r="B889" t="s">
        <v>90</v>
      </c>
      <c r="C889" t="s">
        <v>2097</v>
      </c>
      <c r="D889" t="s">
        <v>2092</v>
      </c>
      <c r="E889" s="4">
        <v>806134893170</v>
      </c>
      <c r="F889" t="s">
        <v>481</v>
      </c>
      <c r="G889" s="4">
        <v>69</v>
      </c>
      <c r="H889" s="4">
        <v>138</v>
      </c>
      <c r="I889" t="s">
        <v>482</v>
      </c>
      <c r="J889" t="s">
        <v>2093</v>
      </c>
      <c r="K889" t="s">
        <v>96</v>
      </c>
      <c r="L889" t="s">
        <v>97</v>
      </c>
      <c r="M889" t="s">
        <v>98</v>
      </c>
      <c r="N889" t="s">
        <v>695</v>
      </c>
      <c r="O889" t="s">
        <v>100</v>
      </c>
      <c r="P889" t="s">
        <v>1519</v>
      </c>
      <c r="Q889" t="s">
        <v>102</v>
      </c>
      <c r="R889">
        <v>0</v>
      </c>
      <c r="S889">
        <v>0</v>
      </c>
      <c r="T889">
        <v>10.5</v>
      </c>
      <c r="U889">
        <v>0</v>
      </c>
      <c r="V889">
        <v>0</v>
      </c>
      <c r="W889">
        <v>7</v>
      </c>
      <c r="X889">
        <v>0</v>
      </c>
      <c r="Y889">
        <v>0</v>
      </c>
      <c r="Z889">
        <v>1</v>
      </c>
      <c r="AA889">
        <v>60</v>
      </c>
      <c r="AB889" t="s">
        <v>1916</v>
      </c>
      <c r="AD889" t="s">
        <v>1916</v>
      </c>
      <c r="AE889" t="s">
        <v>1916</v>
      </c>
      <c r="AF889" t="s">
        <v>104</v>
      </c>
      <c r="AG889" t="s">
        <v>105</v>
      </c>
      <c r="AH889">
        <v>17</v>
      </c>
      <c r="AI889">
        <v>12</v>
      </c>
      <c r="AJ889">
        <v>10</v>
      </c>
      <c r="AK889">
        <v>0</v>
      </c>
      <c r="AL889">
        <v>0</v>
      </c>
      <c r="AM889">
        <v>0</v>
      </c>
      <c r="AN889">
        <v>0</v>
      </c>
      <c r="AO889">
        <v>0</v>
      </c>
      <c r="AP889" t="s">
        <v>106</v>
      </c>
      <c r="AQ889" t="s">
        <v>107</v>
      </c>
      <c r="AR889" t="s">
        <v>108</v>
      </c>
      <c r="AS889" t="s">
        <v>109</v>
      </c>
      <c r="AT889" t="s">
        <v>110</v>
      </c>
      <c r="AU889" t="s">
        <v>104</v>
      </c>
      <c r="AX889" t="s">
        <v>104</v>
      </c>
      <c r="AY889">
        <v>0</v>
      </c>
      <c r="AZ889">
        <v>0</v>
      </c>
      <c r="BA889">
        <v>4.75</v>
      </c>
      <c r="BC889">
        <v>0</v>
      </c>
      <c r="BD889">
        <v>0</v>
      </c>
      <c r="BJ889" t="s">
        <v>111</v>
      </c>
      <c r="BK889" t="s">
        <v>696</v>
      </c>
      <c r="BL889" t="str">
        <f>"https://www.hvlgroup.com/Products/Specs/"&amp;"H351501-AGB/WH"</f>
        <v>https://www.hvlgroup.com/Products/Specs/H351501-AGB/WH</v>
      </c>
      <c r="BM889" t="s">
        <v>2096</v>
      </c>
      <c r="BN889" t="str">
        <f>"https://www.hvlgroup.com/Product/"&amp;"H351501-AGB/WH"</f>
        <v>https://www.hvlgroup.com/Product/H351501-AGB/WH</v>
      </c>
      <c r="BO889" t="s">
        <v>104</v>
      </c>
      <c r="BP889" t="s">
        <v>104</v>
      </c>
      <c r="BQ889" t="s">
        <v>2004</v>
      </c>
      <c r="BR889" t="s">
        <v>116</v>
      </c>
      <c r="BS889" t="s">
        <v>1674</v>
      </c>
      <c r="BT889">
        <v>8.1300000000000008</v>
      </c>
      <c r="BV889" s="1">
        <v>43617</v>
      </c>
      <c r="BW889">
        <v>0</v>
      </c>
      <c r="BX889">
        <v>0</v>
      </c>
      <c r="BY889" t="s">
        <v>104</v>
      </c>
      <c r="BZ889">
        <v>0</v>
      </c>
      <c r="CA889">
        <v>0</v>
      </c>
      <c r="CB889">
        <v>0</v>
      </c>
      <c r="CC889">
        <v>0</v>
      </c>
      <c r="CD889">
        <v>1</v>
      </c>
      <c r="CF889" t="s">
        <v>90</v>
      </c>
      <c r="CI889" t="s">
        <v>111</v>
      </c>
      <c r="CJ889" t="s">
        <v>118</v>
      </c>
      <c r="CK889" t="s">
        <v>111</v>
      </c>
      <c r="CL889" t="s">
        <v>119</v>
      </c>
      <c r="CM889" t="s">
        <v>104</v>
      </c>
    </row>
    <row r="890" spans="1:91" x14ac:dyDescent="0.25">
      <c r="A890" t="s">
        <v>89</v>
      </c>
      <c r="B890" t="s">
        <v>90</v>
      </c>
      <c r="C890" t="s">
        <v>2098</v>
      </c>
      <c r="D890" t="s">
        <v>2092</v>
      </c>
      <c r="E890" s="4">
        <v>806134893187</v>
      </c>
      <c r="F890" t="s">
        <v>481</v>
      </c>
      <c r="G890" s="4">
        <v>69</v>
      </c>
      <c r="H890" s="4">
        <v>138</v>
      </c>
      <c r="I890" t="s">
        <v>482</v>
      </c>
      <c r="J890" t="s">
        <v>2093</v>
      </c>
      <c r="K890" t="s">
        <v>96</v>
      </c>
      <c r="L890" t="s">
        <v>97</v>
      </c>
      <c r="M890" t="s">
        <v>98</v>
      </c>
      <c r="N890" t="s">
        <v>2099</v>
      </c>
      <c r="O890" t="s">
        <v>100</v>
      </c>
      <c r="P890" t="s">
        <v>1519</v>
      </c>
      <c r="Q890" t="s">
        <v>102</v>
      </c>
      <c r="R890">
        <v>0</v>
      </c>
      <c r="S890">
        <v>0</v>
      </c>
      <c r="T890">
        <v>10.5</v>
      </c>
      <c r="U890">
        <v>0</v>
      </c>
      <c r="V890">
        <v>0</v>
      </c>
      <c r="W890">
        <v>7</v>
      </c>
      <c r="X890">
        <v>0</v>
      </c>
      <c r="Y890">
        <v>0</v>
      </c>
      <c r="Z890">
        <v>1</v>
      </c>
      <c r="AA890">
        <v>60</v>
      </c>
      <c r="AB890" t="s">
        <v>1916</v>
      </c>
      <c r="AD890" t="s">
        <v>1916</v>
      </c>
      <c r="AE890" t="s">
        <v>1916</v>
      </c>
      <c r="AF890" t="s">
        <v>104</v>
      </c>
      <c r="AG890" t="s">
        <v>105</v>
      </c>
      <c r="AH890">
        <v>17</v>
      </c>
      <c r="AI890">
        <v>12</v>
      </c>
      <c r="AJ890">
        <v>10</v>
      </c>
      <c r="AK890">
        <v>0</v>
      </c>
      <c r="AL890">
        <v>0</v>
      </c>
      <c r="AM890">
        <v>0</v>
      </c>
      <c r="AN890">
        <v>0</v>
      </c>
      <c r="AO890">
        <v>0</v>
      </c>
      <c r="AP890" t="s">
        <v>106</v>
      </c>
      <c r="AQ890" t="s">
        <v>107</v>
      </c>
      <c r="AR890" t="s">
        <v>108</v>
      </c>
      <c r="AS890" t="s">
        <v>109</v>
      </c>
      <c r="AT890" t="s">
        <v>110</v>
      </c>
      <c r="AU890" t="s">
        <v>104</v>
      </c>
      <c r="AX890" t="s">
        <v>104</v>
      </c>
      <c r="AY890">
        <v>0</v>
      </c>
      <c r="AZ890">
        <v>0</v>
      </c>
      <c r="BA890">
        <v>4.75</v>
      </c>
      <c r="BC890">
        <v>0</v>
      </c>
      <c r="BD890">
        <v>0</v>
      </c>
      <c r="BJ890" t="s">
        <v>111</v>
      </c>
      <c r="BK890" t="s">
        <v>2100</v>
      </c>
      <c r="BL890" t="str">
        <f>"https://www.hvlgroup.com/Products/Specs/"&amp;"H351501-PN/GRY"</f>
        <v>https://www.hvlgroup.com/Products/Specs/H351501-PN/GRY</v>
      </c>
      <c r="BM890" t="s">
        <v>2096</v>
      </c>
      <c r="BN890" t="str">
        <f>"https://www.hvlgroup.com/Product/"&amp;"H351501-PN/GRY"</f>
        <v>https://www.hvlgroup.com/Product/H351501-PN/GRY</v>
      </c>
      <c r="BO890" t="s">
        <v>104</v>
      </c>
      <c r="BP890" t="s">
        <v>104</v>
      </c>
      <c r="BQ890" t="s">
        <v>2004</v>
      </c>
      <c r="BR890" t="s">
        <v>116</v>
      </c>
      <c r="BS890" t="s">
        <v>1674</v>
      </c>
      <c r="BT890">
        <v>8.1300000000000008</v>
      </c>
      <c r="BV890" s="1">
        <v>43617</v>
      </c>
      <c r="BW890">
        <v>0</v>
      </c>
      <c r="BX890">
        <v>0</v>
      </c>
      <c r="BY890" t="s">
        <v>104</v>
      </c>
      <c r="BZ890">
        <v>0</v>
      </c>
      <c r="CA890">
        <v>0</v>
      </c>
      <c r="CB890">
        <v>0</v>
      </c>
      <c r="CC890">
        <v>0</v>
      </c>
      <c r="CD890">
        <v>1</v>
      </c>
      <c r="CF890" t="s">
        <v>90</v>
      </c>
      <c r="CI890" t="s">
        <v>111</v>
      </c>
      <c r="CJ890" t="s">
        <v>118</v>
      </c>
      <c r="CK890" t="s">
        <v>111</v>
      </c>
      <c r="CL890" t="s">
        <v>119</v>
      </c>
      <c r="CM890" t="s">
        <v>104</v>
      </c>
    </row>
    <row r="891" spans="1:91" x14ac:dyDescent="0.25">
      <c r="A891" t="s">
        <v>89</v>
      </c>
      <c r="B891" t="s">
        <v>90</v>
      </c>
      <c r="C891" t="s">
        <v>2101</v>
      </c>
      <c r="D891" t="s">
        <v>2092</v>
      </c>
      <c r="E891" s="4">
        <v>806134893194</v>
      </c>
      <c r="F891" t="s">
        <v>481</v>
      </c>
      <c r="G891" s="4">
        <v>69</v>
      </c>
      <c r="H891" s="4">
        <v>138</v>
      </c>
      <c r="I891" t="s">
        <v>482</v>
      </c>
      <c r="J891" t="s">
        <v>2093</v>
      </c>
      <c r="K891" t="s">
        <v>96</v>
      </c>
      <c r="L891" t="s">
        <v>97</v>
      </c>
      <c r="M891" t="s">
        <v>98</v>
      </c>
      <c r="N891" t="s">
        <v>1144</v>
      </c>
      <c r="O891" t="s">
        <v>100</v>
      </c>
      <c r="P891" t="s">
        <v>1519</v>
      </c>
      <c r="Q891" t="s">
        <v>102</v>
      </c>
      <c r="R891">
        <v>0</v>
      </c>
      <c r="S891">
        <v>0</v>
      </c>
      <c r="T891">
        <v>10.5</v>
      </c>
      <c r="U891">
        <v>0</v>
      </c>
      <c r="V891">
        <v>0</v>
      </c>
      <c r="W891">
        <v>7</v>
      </c>
      <c r="X891">
        <v>0</v>
      </c>
      <c r="Y891">
        <v>0</v>
      </c>
      <c r="Z891">
        <v>1</v>
      </c>
      <c r="AA891">
        <v>60</v>
      </c>
      <c r="AB891" t="s">
        <v>1916</v>
      </c>
      <c r="AD891" t="s">
        <v>1916</v>
      </c>
      <c r="AE891" t="s">
        <v>1916</v>
      </c>
      <c r="AF891" t="s">
        <v>104</v>
      </c>
      <c r="AG891" t="s">
        <v>105</v>
      </c>
      <c r="AH891">
        <v>17</v>
      </c>
      <c r="AI891">
        <v>12</v>
      </c>
      <c r="AJ891">
        <v>10</v>
      </c>
      <c r="AK891">
        <v>0</v>
      </c>
      <c r="AL891">
        <v>0</v>
      </c>
      <c r="AM891">
        <v>0</v>
      </c>
      <c r="AN891">
        <v>0</v>
      </c>
      <c r="AO891">
        <v>0</v>
      </c>
      <c r="AP891" t="s">
        <v>106</v>
      </c>
      <c r="AQ891" t="s">
        <v>107</v>
      </c>
      <c r="AR891" t="s">
        <v>108</v>
      </c>
      <c r="AS891" t="s">
        <v>109</v>
      </c>
      <c r="AT891" t="s">
        <v>110</v>
      </c>
      <c r="AU891" t="s">
        <v>104</v>
      </c>
      <c r="AX891" t="s">
        <v>104</v>
      </c>
      <c r="AY891">
        <v>0</v>
      </c>
      <c r="AZ891">
        <v>0</v>
      </c>
      <c r="BA891">
        <v>4.75</v>
      </c>
      <c r="BC891">
        <v>0</v>
      </c>
      <c r="BD891">
        <v>0</v>
      </c>
      <c r="BJ891" t="s">
        <v>111</v>
      </c>
      <c r="BK891" t="s">
        <v>1146</v>
      </c>
      <c r="BL891" t="str">
        <f>"https://www.hvlgroup.com/Products/Specs/"&amp;"H351501-PN/NVY"</f>
        <v>https://www.hvlgroup.com/Products/Specs/H351501-PN/NVY</v>
      </c>
      <c r="BM891" t="s">
        <v>2096</v>
      </c>
      <c r="BN891" t="str">
        <f>"https://www.hvlgroup.com/Product/"&amp;"H351501-PN/NVY"</f>
        <v>https://www.hvlgroup.com/Product/H351501-PN/NVY</v>
      </c>
      <c r="BO891" t="s">
        <v>104</v>
      </c>
      <c r="BP891" t="s">
        <v>104</v>
      </c>
      <c r="BQ891" t="s">
        <v>2004</v>
      </c>
      <c r="BR891" t="s">
        <v>116</v>
      </c>
      <c r="BS891" t="s">
        <v>1674</v>
      </c>
      <c r="BT891">
        <v>8.1300000000000008</v>
      </c>
      <c r="BV891" s="1">
        <v>43617</v>
      </c>
      <c r="BW891">
        <v>0</v>
      </c>
      <c r="BX891">
        <v>0</v>
      </c>
      <c r="BY891" t="s">
        <v>104</v>
      </c>
      <c r="BZ891">
        <v>0</v>
      </c>
      <c r="CA891">
        <v>0</v>
      </c>
      <c r="CB891">
        <v>0</v>
      </c>
      <c r="CC891">
        <v>0</v>
      </c>
      <c r="CD891">
        <v>1</v>
      </c>
      <c r="CF891" t="s">
        <v>90</v>
      </c>
      <c r="CI891" t="s">
        <v>111</v>
      </c>
      <c r="CJ891" t="s">
        <v>118</v>
      </c>
      <c r="CK891" t="s">
        <v>111</v>
      </c>
      <c r="CL891" t="s">
        <v>119</v>
      </c>
      <c r="CM891" t="s">
        <v>104</v>
      </c>
    </row>
    <row r="892" spans="1:91" x14ac:dyDescent="0.25">
      <c r="A892" t="s">
        <v>89</v>
      </c>
      <c r="B892" t="s">
        <v>90</v>
      </c>
      <c r="C892" t="s">
        <v>2102</v>
      </c>
      <c r="D892" t="s">
        <v>2103</v>
      </c>
      <c r="E892" s="4">
        <v>806134893248</v>
      </c>
      <c r="F892" t="s">
        <v>187</v>
      </c>
      <c r="G892" s="4">
        <v>150</v>
      </c>
      <c r="H892" s="4">
        <v>300</v>
      </c>
      <c r="I892" t="s">
        <v>135</v>
      </c>
      <c r="J892" t="s">
        <v>2093</v>
      </c>
      <c r="K892" t="s">
        <v>96</v>
      </c>
      <c r="L892" t="s">
        <v>97</v>
      </c>
      <c r="M892" t="s">
        <v>98</v>
      </c>
      <c r="N892" t="s">
        <v>2094</v>
      </c>
      <c r="O892" t="s">
        <v>100</v>
      </c>
      <c r="P892" t="s">
        <v>1519</v>
      </c>
      <c r="Q892" t="s">
        <v>102</v>
      </c>
      <c r="R892">
        <v>0</v>
      </c>
      <c r="S892">
        <v>0</v>
      </c>
      <c r="T892">
        <v>18</v>
      </c>
      <c r="U892">
        <v>0</v>
      </c>
      <c r="V892">
        <v>0</v>
      </c>
      <c r="W892">
        <v>12</v>
      </c>
      <c r="X892">
        <v>0</v>
      </c>
      <c r="Y892">
        <v>0</v>
      </c>
      <c r="Z892">
        <v>1</v>
      </c>
      <c r="AA892">
        <v>60</v>
      </c>
      <c r="AB892" t="s">
        <v>1916</v>
      </c>
      <c r="AD892" t="s">
        <v>1916</v>
      </c>
      <c r="AE892" t="s">
        <v>1916</v>
      </c>
      <c r="AF892" t="s">
        <v>104</v>
      </c>
      <c r="AG892" t="s">
        <v>105</v>
      </c>
      <c r="AH892">
        <v>23</v>
      </c>
      <c r="AI892">
        <v>20</v>
      </c>
      <c r="AJ892">
        <v>15</v>
      </c>
      <c r="AK892">
        <v>0</v>
      </c>
      <c r="AL892">
        <v>0</v>
      </c>
      <c r="AM892">
        <v>0</v>
      </c>
      <c r="AN892">
        <v>0</v>
      </c>
      <c r="AO892">
        <v>0</v>
      </c>
      <c r="AP892" t="s">
        <v>106</v>
      </c>
      <c r="AQ892" t="s">
        <v>107</v>
      </c>
      <c r="AR892" t="s">
        <v>108</v>
      </c>
      <c r="AS892" t="s">
        <v>109</v>
      </c>
      <c r="AT892" t="s">
        <v>110</v>
      </c>
      <c r="AU892" t="s">
        <v>104</v>
      </c>
      <c r="AX892" t="s">
        <v>104</v>
      </c>
      <c r="AY892">
        <v>0</v>
      </c>
      <c r="AZ892">
        <v>0</v>
      </c>
      <c r="BA892">
        <v>4.75</v>
      </c>
      <c r="BC892">
        <v>0</v>
      </c>
      <c r="BD892">
        <v>0</v>
      </c>
      <c r="BJ892" t="s">
        <v>111</v>
      </c>
      <c r="BK892" t="s">
        <v>2095</v>
      </c>
      <c r="BL892" t="str">
        <f>"https://www.hvlgroup.com/Products/Specs/"&amp;"H351701L-AGB/BLSH"</f>
        <v>https://www.hvlgroup.com/Products/Specs/H351701L-AGB/BLSH</v>
      </c>
      <c r="BM892" t="s">
        <v>2104</v>
      </c>
      <c r="BN892" t="str">
        <f>"https://www.hvlgroup.com/Product/"&amp;"H351701L-AGB/BLSH"</f>
        <v>https://www.hvlgroup.com/Product/H351701L-AGB/BLSH</v>
      </c>
      <c r="BO892" t="s">
        <v>104</v>
      </c>
      <c r="BP892" t="s">
        <v>104</v>
      </c>
      <c r="BQ892" t="s">
        <v>2004</v>
      </c>
      <c r="BR892" t="s">
        <v>116</v>
      </c>
      <c r="BS892" t="s">
        <v>116</v>
      </c>
      <c r="BT892">
        <v>9.5</v>
      </c>
      <c r="BV892" s="1">
        <v>43617</v>
      </c>
      <c r="BW892">
        <v>0</v>
      </c>
      <c r="BX892">
        <v>0</v>
      </c>
      <c r="BY892" t="s">
        <v>104</v>
      </c>
      <c r="BZ892">
        <v>0</v>
      </c>
      <c r="CA892">
        <v>0</v>
      </c>
      <c r="CB892">
        <v>0</v>
      </c>
      <c r="CC892">
        <v>0</v>
      </c>
      <c r="CD892">
        <v>1</v>
      </c>
      <c r="CF892" t="s">
        <v>90</v>
      </c>
      <c r="CI892" t="s">
        <v>111</v>
      </c>
      <c r="CJ892" t="s">
        <v>118</v>
      </c>
      <c r="CK892" t="s">
        <v>111</v>
      </c>
      <c r="CL892" t="s">
        <v>119</v>
      </c>
      <c r="CM892" t="s">
        <v>104</v>
      </c>
    </row>
    <row r="893" spans="1:91" x14ac:dyDescent="0.25">
      <c r="A893" t="s">
        <v>89</v>
      </c>
      <c r="B893" t="s">
        <v>90</v>
      </c>
      <c r="C893" t="s">
        <v>2105</v>
      </c>
      <c r="D893" t="s">
        <v>2103</v>
      </c>
      <c r="E893" s="4">
        <v>806134893255</v>
      </c>
      <c r="F893" t="s">
        <v>187</v>
      </c>
      <c r="G893" s="4">
        <v>150</v>
      </c>
      <c r="H893" s="4">
        <v>300</v>
      </c>
      <c r="I893" t="s">
        <v>135</v>
      </c>
      <c r="J893" t="s">
        <v>2093</v>
      </c>
      <c r="K893" t="s">
        <v>96</v>
      </c>
      <c r="L893" t="s">
        <v>97</v>
      </c>
      <c r="M893" t="s">
        <v>98</v>
      </c>
      <c r="N893" t="s">
        <v>695</v>
      </c>
      <c r="O893" t="s">
        <v>100</v>
      </c>
      <c r="P893" t="s">
        <v>1519</v>
      </c>
      <c r="Q893" t="s">
        <v>102</v>
      </c>
      <c r="R893">
        <v>0</v>
      </c>
      <c r="S893">
        <v>0</v>
      </c>
      <c r="T893">
        <v>18</v>
      </c>
      <c r="U893">
        <v>0</v>
      </c>
      <c r="V893">
        <v>0</v>
      </c>
      <c r="W893">
        <v>12</v>
      </c>
      <c r="X893">
        <v>0</v>
      </c>
      <c r="Y893">
        <v>0</v>
      </c>
      <c r="Z893">
        <v>1</v>
      </c>
      <c r="AA893">
        <v>60</v>
      </c>
      <c r="AB893" t="s">
        <v>1916</v>
      </c>
      <c r="AD893" t="s">
        <v>1916</v>
      </c>
      <c r="AE893" t="s">
        <v>1916</v>
      </c>
      <c r="AF893" t="s">
        <v>104</v>
      </c>
      <c r="AG893" t="s">
        <v>105</v>
      </c>
      <c r="AH893">
        <v>23</v>
      </c>
      <c r="AI893">
        <v>20</v>
      </c>
      <c r="AJ893">
        <v>15</v>
      </c>
      <c r="AK893">
        <v>0</v>
      </c>
      <c r="AL893">
        <v>0</v>
      </c>
      <c r="AM893">
        <v>0</v>
      </c>
      <c r="AN893">
        <v>0</v>
      </c>
      <c r="AO893">
        <v>0</v>
      </c>
      <c r="AP893" t="s">
        <v>106</v>
      </c>
      <c r="AQ893" t="s">
        <v>107</v>
      </c>
      <c r="AR893" t="s">
        <v>108</v>
      </c>
      <c r="AS893" t="s">
        <v>109</v>
      </c>
      <c r="AT893" t="s">
        <v>110</v>
      </c>
      <c r="AU893" t="s">
        <v>104</v>
      </c>
      <c r="AX893" t="s">
        <v>104</v>
      </c>
      <c r="AY893">
        <v>0</v>
      </c>
      <c r="AZ893">
        <v>0</v>
      </c>
      <c r="BA893">
        <v>4.75</v>
      </c>
      <c r="BC893">
        <v>0</v>
      </c>
      <c r="BD893">
        <v>0</v>
      </c>
      <c r="BJ893" t="s">
        <v>111</v>
      </c>
      <c r="BK893" t="s">
        <v>696</v>
      </c>
      <c r="BL893" t="str">
        <f>"https://www.hvlgroup.com/Products/Specs/"&amp;"H351701L-AGB/WH"</f>
        <v>https://www.hvlgroup.com/Products/Specs/H351701L-AGB/WH</v>
      </c>
      <c r="BM893" t="s">
        <v>2104</v>
      </c>
      <c r="BN893" t="str">
        <f>"https://www.hvlgroup.com/Product/"&amp;"H351701L-AGB/WH"</f>
        <v>https://www.hvlgroup.com/Product/H351701L-AGB/WH</v>
      </c>
      <c r="BO893" t="s">
        <v>104</v>
      </c>
      <c r="BP893" t="s">
        <v>104</v>
      </c>
      <c r="BQ893" t="s">
        <v>2004</v>
      </c>
      <c r="BR893" t="s">
        <v>116</v>
      </c>
      <c r="BS893" t="s">
        <v>116</v>
      </c>
      <c r="BT893">
        <v>9.5</v>
      </c>
      <c r="BV893" s="1">
        <v>43617</v>
      </c>
      <c r="BW893">
        <v>0</v>
      </c>
      <c r="BX893">
        <v>0</v>
      </c>
      <c r="BY893" t="s">
        <v>104</v>
      </c>
      <c r="BZ893">
        <v>0</v>
      </c>
      <c r="CA893">
        <v>0</v>
      </c>
      <c r="CB893">
        <v>0</v>
      </c>
      <c r="CC893">
        <v>0</v>
      </c>
      <c r="CD893">
        <v>1</v>
      </c>
      <c r="CF893" t="s">
        <v>90</v>
      </c>
      <c r="CI893" t="s">
        <v>111</v>
      </c>
      <c r="CJ893" t="s">
        <v>118</v>
      </c>
      <c r="CK893" t="s">
        <v>111</v>
      </c>
      <c r="CL893" t="s">
        <v>119</v>
      </c>
      <c r="CM893" t="s">
        <v>104</v>
      </c>
    </row>
    <row r="894" spans="1:91" x14ac:dyDescent="0.25">
      <c r="A894" t="s">
        <v>89</v>
      </c>
      <c r="B894" t="s">
        <v>90</v>
      </c>
      <c r="C894" t="s">
        <v>2106</v>
      </c>
      <c r="D894" t="s">
        <v>2103</v>
      </c>
      <c r="E894" s="4">
        <v>806134893262</v>
      </c>
      <c r="F894" t="s">
        <v>187</v>
      </c>
      <c r="G894" s="4">
        <v>150</v>
      </c>
      <c r="H894" s="4">
        <v>300</v>
      </c>
      <c r="I894" t="s">
        <v>135</v>
      </c>
      <c r="J894" t="s">
        <v>2093</v>
      </c>
      <c r="K894" t="s">
        <v>96</v>
      </c>
      <c r="L894" t="s">
        <v>97</v>
      </c>
      <c r="M894" t="s">
        <v>98</v>
      </c>
      <c r="N894" t="s">
        <v>2099</v>
      </c>
      <c r="O894" t="s">
        <v>100</v>
      </c>
      <c r="P894" t="s">
        <v>1519</v>
      </c>
      <c r="Q894" t="s">
        <v>102</v>
      </c>
      <c r="R894">
        <v>0</v>
      </c>
      <c r="S894">
        <v>0</v>
      </c>
      <c r="T894">
        <v>18</v>
      </c>
      <c r="U894">
        <v>0</v>
      </c>
      <c r="V894">
        <v>0</v>
      </c>
      <c r="W894">
        <v>12</v>
      </c>
      <c r="X894">
        <v>0</v>
      </c>
      <c r="Y894">
        <v>0</v>
      </c>
      <c r="Z894">
        <v>1</v>
      </c>
      <c r="AA894">
        <v>60</v>
      </c>
      <c r="AB894" t="s">
        <v>1916</v>
      </c>
      <c r="AD894" t="s">
        <v>1916</v>
      </c>
      <c r="AE894" t="s">
        <v>1916</v>
      </c>
      <c r="AF894" t="s">
        <v>104</v>
      </c>
      <c r="AG894" t="s">
        <v>105</v>
      </c>
      <c r="AH894">
        <v>23</v>
      </c>
      <c r="AI894">
        <v>20</v>
      </c>
      <c r="AJ894">
        <v>15</v>
      </c>
      <c r="AK894">
        <v>0</v>
      </c>
      <c r="AL894">
        <v>0</v>
      </c>
      <c r="AM894">
        <v>0</v>
      </c>
      <c r="AN894">
        <v>0</v>
      </c>
      <c r="AO894">
        <v>0</v>
      </c>
      <c r="AP894" t="s">
        <v>106</v>
      </c>
      <c r="AQ894" t="s">
        <v>107</v>
      </c>
      <c r="AR894" t="s">
        <v>108</v>
      </c>
      <c r="AS894" t="s">
        <v>109</v>
      </c>
      <c r="AT894" t="s">
        <v>110</v>
      </c>
      <c r="AU894" t="s">
        <v>104</v>
      </c>
      <c r="AX894" t="s">
        <v>104</v>
      </c>
      <c r="AY894">
        <v>0</v>
      </c>
      <c r="AZ894">
        <v>0</v>
      </c>
      <c r="BA894">
        <v>4.75</v>
      </c>
      <c r="BC894">
        <v>0</v>
      </c>
      <c r="BD894">
        <v>0</v>
      </c>
      <c r="BJ894" t="s">
        <v>111</v>
      </c>
      <c r="BK894" t="s">
        <v>2100</v>
      </c>
      <c r="BL894" t="str">
        <f>"https://www.hvlgroup.com/Products/Specs/"&amp;"H351701L-PN/GRY"</f>
        <v>https://www.hvlgroup.com/Products/Specs/H351701L-PN/GRY</v>
      </c>
      <c r="BM894" t="s">
        <v>2104</v>
      </c>
      <c r="BN894" t="str">
        <f>"https://www.hvlgroup.com/Product/"&amp;"H351701L-PN/GRY"</f>
        <v>https://www.hvlgroup.com/Product/H351701L-PN/GRY</v>
      </c>
      <c r="BO894" t="s">
        <v>104</v>
      </c>
      <c r="BP894" t="s">
        <v>104</v>
      </c>
      <c r="BQ894" t="s">
        <v>2004</v>
      </c>
      <c r="BR894" t="s">
        <v>116</v>
      </c>
      <c r="BS894" t="s">
        <v>1674</v>
      </c>
      <c r="BT894">
        <v>9.5</v>
      </c>
      <c r="BV894" s="1">
        <v>43617</v>
      </c>
      <c r="BW894">
        <v>0</v>
      </c>
      <c r="BX894">
        <v>0</v>
      </c>
      <c r="BY894" t="s">
        <v>104</v>
      </c>
      <c r="BZ894">
        <v>0</v>
      </c>
      <c r="CA894">
        <v>0</v>
      </c>
      <c r="CB894">
        <v>0</v>
      </c>
      <c r="CC894">
        <v>0</v>
      </c>
      <c r="CD894">
        <v>1</v>
      </c>
      <c r="CF894" t="s">
        <v>90</v>
      </c>
      <c r="CI894" t="s">
        <v>111</v>
      </c>
      <c r="CJ894" t="s">
        <v>118</v>
      </c>
      <c r="CK894" t="s">
        <v>111</v>
      </c>
      <c r="CL894" t="s">
        <v>119</v>
      </c>
      <c r="CM894" t="s">
        <v>104</v>
      </c>
    </row>
    <row r="895" spans="1:91" x14ac:dyDescent="0.25">
      <c r="A895" t="s">
        <v>89</v>
      </c>
      <c r="B895" t="s">
        <v>90</v>
      </c>
      <c r="C895" t="s">
        <v>2107</v>
      </c>
      <c r="D895" t="s">
        <v>2103</v>
      </c>
      <c r="E895" s="4">
        <v>806134893279</v>
      </c>
      <c r="F895" t="s">
        <v>187</v>
      </c>
      <c r="G895" s="4">
        <v>150</v>
      </c>
      <c r="H895" s="4">
        <v>300</v>
      </c>
      <c r="I895" t="s">
        <v>135</v>
      </c>
      <c r="J895" t="s">
        <v>2093</v>
      </c>
      <c r="K895" t="s">
        <v>96</v>
      </c>
      <c r="L895" t="s">
        <v>97</v>
      </c>
      <c r="M895" t="s">
        <v>98</v>
      </c>
      <c r="N895" t="s">
        <v>1144</v>
      </c>
      <c r="O895" t="s">
        <v>100</v>
      </c>
      <c r="P895" t="s">
        <v>1519</v>
      </c>
      <c r="Q895" t="s">
        <v>102</v>
      </c>
      <c r="R895">
        <v>0</v>
      </c>
      <c r="S895">
        <v>0</v>
      </c>
      <c r="T895">
        <v>18</v>
      </c>
      <c r="U895">
        <v>0</v>
      </c>
      <c r="V895">
        <v>0</v>
      </c>
      <c r="W895">
        <v>12</v>
      </c>
      <c r="X895">
        <v>0</v>
      </c>
      <c r="Y895">
        <v>0</v>
      </c>
      <c r="Z895">
        <v>1</v>
      </c>
      <c r="AA895">
        <v>60</v>
      </c>
      <c r="AB895" t="s">
        <v>1916</v>
      </c>
      <c r="AD895" t="s">
        <v>1916</v>
      </c>
      <c r="AE895" t="s">
        <v>1916</v>
      </c>
      <c r="AF895" t="s">
        <v>104</v>
      </c>
      <c r="AG895" t="s">
        <v>105</v>
      </c>
      <c r="AH895">
        <v>21</v>
      </c>
      <c r="AI895">
        <v>20</v>
      </c>
      <c r="AJ895">
        <v>15</v>
      </c>
      <c r="AK895">
        <v>0</v>
      </c>
      <c r="AL895">
        <v>0</v>
      </c>
      <c r="AM895">
        <v>0</v>
      </c>
      <c r="AN895">
        <v>0</v>
      </c>
      <c r="AO895">
        <v>0</v>
      </c>
      <c r="AP895" t="s">
        <v>106</v>
      </c>
      <c r="AQ895" t="s">
        <v>107</v>
      </c>
      <c r="AR895" t="s">
        <v>108</v>
      </c>
      <c r="AS895" t="s">
        <v>109</v>
      </c>
      <c r="AT895" t="s">
        <v>110</v>
      </c>
      <c r="AU895" t="s">
        <v>104</v>
      </c>
      <c r="AX895" t="s">
        <v>104</v>
      </c>
      <c r="AY895">
        <v>0</v>
      </c>
      <c r="AZ895">
        <v>0</v>
      </c>
      <c r="BA895">
        <v>4.75</v>
      </c>
      <c r="BC895">
        <v>0</v>
      </c>
      <c r="BD895">
        <v>0</v>
      </c>
      <c r="BJ895" t="s">
        <v>111</v>
      </c>
      <c r="BK895" t="s">
        <v>1146</v>
      </c>
      <c r="BL895" t="str">
        <f>"https://www.hvlgroup.com/Products/Specs/"&amp;"H351701L-PN/NVY"</f>
        <v>https://www.hvlgroup.com/Products/Specs/H351701L-PN/NVY</v>
      </c>
      <c r="BM895" t="s">
        <v>2104</v>
      </c>
      <c r="BN895" t="str">
        <f>"https://www.hvlgroup.com/Product/"&amp;"H351701L-PN/NVY"</f>
        <v>https://www.hvlgroup.com/Product/H351701L-PN/NVY</v>
      </c>
      <c r="BO895" t="s">
        <v>104</v>
      </c>
      <c r="BP895" t="s">
        <v>104</v>
      </c>
      <c r="BQ895" t="s">
        <v>2004</v>
      </c>
      <c r="BR895" t="s">
        <v>116</v>
      </c>
      <c r="BS895" t="s">
        <v>1674</v>
      </c>
      <c r="BT895">
        <v>9.5</v>
      </c>
      <c r="BV895" s="1">
        <v>43617</v>
      </c>
      <c r="BW895">
        <v>0</v>
      </c>
      <c r="BX895">
        <v>0</v>
      </c>
      <c r="BY895" t="s">
        <v>104</v>
      </c>
      <c r="BZ895">
        <v>0</v>
      </c>
      <c r="CA895">
        <v>0</v>
      </c>
      <c r="CB895">
        <v>0</v>
      </c>
      <c r="CC895">
        <v>0</v>
      </c>
      <c r="CD895">
        <v>1</v>
      </c>
      <c r="CF895" t="s">
        <v>90</v>
      </c>
      <c r="CI895" t="s">
        <v>111</v>
      </c>
      <c r="CJ895" t="s">
        <v>118</v>
      </c>
      <c r="CK895" t="s">
        <v>111</v>
      </c>
      <c r="CL895" t="s">
        <v>119</v>
      </c>
      <c r="CM895" t="s">
        <v>104</v>
      </c>
    </row>
    <row r="896" spans="1:91" x14ac:dyDescent="0.25">
      <c r="A896" t="s">
        <v>89</v>
      </c>
      <c r="B896" t="s">
        <v>90</v>
      </c>
      <c r="C896" t="s">
        <v>2108</v>
      </c>
      <c r="D896" t="s">
        <v>2109</v>
      </c>
      <c r="E896" s="4">
        <v>806134893200</v>
      </c>
      <c r="F896" t="s">
        <v>192</v>
      </c>
      <c r="G896" s="4">
        <v>95</v>
      </c>
      <c r="H896" s="4">
        <v>190</v>
      </c>
      <c r="I896" t="s">
        <v>135</v>
      </c>
      <c r="J896" t="s">
        <v>2093</v>
      </c>
      <c r="K896" t="s">
        <v>96</v>
      </c>
      <c r="L896" t="s">
        <v>97</v>
      </c>
      <c r="M896" t="s">
        <v>98</v>
      </c>
      <c r="N896" t="s">
        <v>2094</v>
      </c>
      <c r="O896" t="s">
        <v>100</v>
      </c>
      <c r="P896" t="s">
        <v>1519</v>
      </c>
      <c r="Q896" t="s">
        <v>102</v>
      </c>
      <c r="R896">
        <v>0</v>
      </c>
      <c r="S896">
        <v>0</v>
      </c>
      <c r="T896">
        <v>12.5</v>
      </c>
      <c r="U896">
        <v>0</v>
      </c>
      <c r="V896">
        <v>0</v>
      </c>
      <c r="W896">
        <v>7</v>
      </c>
      <c r="X896">
        <v>0</v>
      </c>
      <c r="Y896">
        <v>0</v>
      </c>
      <c r="Z896">
        <v>1</v>
      </c>
      <c r="AA896">
        <v>60</v>
      </c>
      <c r="AB896" t="s">
        <v>1916</v>
      </c>
      <c r="AD896" t="s">
        <v>1916</v>
      </c>
      <c r="AE896" t="s">
        <v>1916</v>
      </c>
      <c r="AF896" t="s">
        <v>104</v>
      </c>
      <c r="AG896" t="s">
        <v>105</v>
      </c>
      <c r="AH896">
        <v>17</v>
      </c>
      <c r="AI896">
        <v>13</v>
      </c>
      <c r="AJ896">
        <v>10</v>
      </c>
      <c r="AK896">
        <v>0</v>
      </c>
      <c r="AL896">
        <v>0</v>
      </c>
      <c r="AM896">
        <v>0</v>
      </c>
      <c r="AN896">
        <v>0</v>
      </c>
      <c r="AO896">
        <v>0</v>
      </c>
      <c r="AP896" t="s">
        <v>106</v>
      </c>
      <c r="AQ896" t="s">
        <v>107</v>
      </c>
      <c r="AR896" t="s">
        <v>108</v>
      </c>
      <c r="AS896" t="s">
        <v>109</v>
      </c>
      <c r="AT896" t="s">
        <v>110</v>
      </c>
      <c r="AU896" t="s">
        <v>104</v>
      </c>
      <c r="AX896" t="s">
        <v>104</v>
      </c>
      <c r="AY896">
        <v>0</v>
      </c>
      <c r="AZ896">
        <v>0</v>
      </c>
      <c r="BA896">
        <v>4.75</v>
      </c>
      <c r="BC896">
        <v>0</v>
      </c>
      <c r="BD896">
        <v>0</v>
      </c>
      <c r="BJ896" t="s">
        <v>111</v>
      </c>
      <c r="BK896" t="s">
        <v>2095</v>
      </c>
      <c r="BL896" t="str">
        <f>"https://www.hvlgroup.com/Products/Specs/"&amp;"H351701S-AGB/BLSH"</f>
        <v>https://www.hvlgroup.com/Products/Specs/H351701S-AGB/BLSH</v>
      </c>
      <c r="BM896" t="s">
        <v>2110</v>
      </c>
      <c r="BN896" t="str">
        <f>"https://www.hvlgroup.com/Product/"&amp;"H351701S-AGB/BLSH"</f>
        <v>https://www.hvlgroup.com/Product/H351701S-AGB/BLSH</v>
      </c>
      <c r="BO896" t="s">
        <v>104</v>
      </c>
      <c r="BP896" t="s">
        <v>104</v>
      </c>
      <c r="BQ896" t="s">
        <v>2004</v>
      </c>
      <c r="BR896" t="s">
        <v>116</v>
      </c>
      <c r="BS896" t="s">
        <v>1674</v>
      </c>
      <c r="BT896">
        <v>8.1300000000000008</v>
      </c>
      <c r="BV896" s="1">
        <v>43617</v>
      </c>
      <c r="BW896">
        <v>0</v>
      </c>
      <c r="BX896">
        <v>0</v>
      </c>
      <c r="BY896" t="s">
        <v>104</v>
      </c>
      <c r="BZ896">
        <v>0</v>
      </c>
      <c r="CA896">
        <v>0</v>
      </c>
      <c r="CB896">
        <v>0</v>
      </c>
      <c r="CC896">
        <v>0</v>
      </c>
      <c r="CD896">
        <v>1</v>
      </c>
      <c r="CF896" t="s">
        <v>90</v>
      </c>
      <c r="CI896" t="s">
        <v>111</v>
      </c>
      <c r="CJ896" t="s">
        <v>118</v>
      </c>
      <c r="CK896" t="s">
        <v>111</v>
      </c>
      <c r="CL896" t="s">
        <v>119</v>
      </c>
      <c r="CM896" t="s">
        <v>104</v>
      </c>
    </row>
    <row r="897" spans="1:91" x14ac:dyDescent="0.25">
      <c r="A897" t="s">
        <v>89</v>
      </c>
      <c r="B897" t="s">
        <v>90</v>
      </c>
      <c r="C897" t="s">
        <v>2111</v>
      </c>
      <c r="D897" t="s">
        <v>2109</v>
      </c>
      <c r="E897" s="4">
        <v>806134893217</v>
      </c>
      <c r="F897" t="s">
        <v>192</v>
      </c>
      <c r="G897" s="4">
        <v>95</v>
      </c>
      <c r="H897" s="4">
        <v>190</v>
      </c>
      <c r="I897" t="s">
        <v>135</v>
      </c>
      <c r="J897" t="s">
        <v>2093</v>
      </c>
      <c r="K897" t="s">
        <v>96</v>
      </c>
      <c r="L897" t="s">
        <v>97</v>
      </c>
      <c r="M897" t="s">
        <v>98</v>
      </c>
      <c r="N897" t="s">
        <v>695</v>
      </c>
      <c r="O897" t="s">
        <v>100</v>
      </c>
      <c r="P897" t="s">
        <v>1519</v>
      </c>
      <c r="Q897" t="s">
        <v>102</v>
      </c>
      <c r="R897">
        <v>0</v>
      </c>
      <c r="S897">
        <v>0</v>
      </c>
      <c r="T897">
        <v>12.5</v>
      </c>
      <c r="U897">
        <v>0</v>
      </c>
      <c r="V897">
        <v>0</v>
      </c>
      <c r="W897">
        <v>7</v>
      </c>
      <c r="X897">
        <v>0</v>
      </c>
      <c r="Y897">
        <v>0</v>
      </c>
      <c r="Z897">
        <v>1</v>
      </c>
      <c r="AA897">
        <v>60</v>
      </c>
      <c r="AB897" t="s">
        <v>1916</v>
      </c>
      <c r="AD897" t="s">
        <v>1916</v>
      </c>
      <c r="AE897" t="s">
        <v>1916</v>
      </c>
      <c r="AF897" t="s">
        <v>104</v>
      </c>
      <c r="AG897" t="s">
        <v>105</v>
      </c>
      <c r="AH897">
        <v>17</v>
      </c>
      <c r="AI897">
        <v>13</v>
      </c>
      <c r="AJ897">
        <v>10</v>
      </c>
      <c r="AK897">
        <v>0</v>
      </c>
      <c r="AL897">
        <v>0</v>
      </c>
      <c r="AM897">
        <v>0</v>
      </c>
      <c r="AN897">
        <v>0</v>
      </c>
      <c r="AO897">
        <v>0</v>
      </c>
      <c r="AP897" t="s">
        <v>106</v>
      </c>
      <c r="AQ897" t="s">
        <v>107</v>
      </c>
      <c r="AR897" t="s">
        <v>108</v>
      </c>
      <c r="AS897" t="s">
        <v>109</v>
      </c>
      <c r="AT897" t="s">
        <v>110</v>
      </c>
      <c r="AU897" t="s">
        <v>104</v>
      </c>
      <c r="AX897" t="s">
        <v>104</v>
      </c>
      <c r="AY897">
        <v>0</v>
      </c>
      <c r="AZ897">
        <v>0</v>
      </c>
      <c r="BA897">
        <v>4.75</v>
      </c>
      <c r="BC897">
        <v>0</v>
      </c>
      <c r="BD897">
        <v>0</v>
      </c>
      <c r="BJ897" t="s">
        <v>111</v>
      </c>
      <c r="BK897" t="s">
        <v>696</v>
      </c>
      <c r="BL897" t="str">
        <f>"https://www.hvlgroup.com/Products/Specs/"&amp;"H351701S-AGB/WH"</f>
        <v>https://www.hvlgroup.com/Products/Specs/H351701S-AGB/WH</v>
      </c>
      <c r="BM897" t="s">
        <v>2110</v>
      </c>
      <c r="BN897" t="str">
        <f>"https://www.hvlgroup.com/Product/"&amp;"H351701S-AGB/WH"</f>
        <v>https://www.hvlgroup.com/Product/H351701S-AGB/WH</v>
      </c>
      <c r="BO897" t="s">
        <v>104</v>
      </c>
      <c r="BP897" t="s">
        <v>104</v>
      </c>
      <c r="BQ897" t="s">
        <v>2004</v>
      </c>
      <c r="BR897" t="s">
        <v>116</v>
      </c>
      <c r="BS897" t="s">
        <v>1674</v>
      </c>
      <c r="BT897">
        <v>8.1300000000000008</v>
      </c>
      <c r="BV897" s="1">
        <v>43617</v>
      </c>
      <c r="BW897">
        <v>0</v>
      </c>
      <c r="BX897">
        <v>0</v>
      </c>
      <c r="BY897" t="s">
        <v>104</v>
      </c>
      <c r="BZ897">
        <v>0</v>
      </c>
      <c r="CA897">
        <v>0</v>
      </c>
      <c r="CB897">
        <v>0</v>
      </c>
      <c r="CC897">
        <v>0</v>
      </c>
      <c r="CD897">
        <v>1</v>
      </c>
      <c r="CF897" t="s">
        <v>90</v>
      </c>
      <c r="CI897" t="s">
        <v>111</v>
      </c>
      <c r="CJ897" t="s">
        <v>118</v>
      </c>
      <c r="CK897" t="s">
        <v>111</v>
      </c>
      <c r="CL897" t="s">
        <v>119</v>
      </c>
      <c r="CM897" t="s">
        <v>104</v>
      </c>
    </row>
    <row r="898" spans="1:91" x14ac:dyDescent="0.25">
      <c r="A898" t="s">
        <v>89</v>
      </c>
      <c r="B898" t="s">
        <v>90</v>
      </c>
      <c r="C898" t="s">
        <v>2112</v>
      </c>
      <c r="D898" t="s">
        <v>2109</v>
      </c>
      <c r="E898" s="4">
        <v>806134893224</v>
      </c>
      <c r="F898" t="s">
        <v>192</v>
      </c>
      <c r="G898" s="4">
        <v>95</v>
      </c>
      <c r="H898" s="4">
        <v>190</v>
      </c>
      <c r="I898" t="s">
        <v>135</v>
      </c>
      <c r="J898" t="s">
        <v>2093</v>
      </c>
      <c r="K898" t="s">
        <v>96</v>
      </c>
      <c r="L898" t="s">
        <v>97</v>
      </c>
      <c r="M898" t="s">
        <v>98</v>
      </c>
      <c r="N898" t="s">
        <v>2099</v>
      </c>
      <c r="O898" t="s">
        <v>100</v>
      </c>
      <c r="P898" t="s">
        <v>1519</v>
      </c>
      <c r="Q898" t="s">
        <v>102</v>
      </c>
      <c r="R898">
        <v>0</v>
      </c>
      <c r="S898">
        <v>0</v>
      </c>
      <c r="T898">
        <v>12.5</v>
      </c>
      <c r="U898">
        <v>0</v>
      </c>
      <c r="V898">
        <v>0</v>
      </c>
      <c r="W898">
        <v>7</v>
      </c>
      <c r="X898">
        <v>0</v>
      </c>
      <c r="Y898">
        <v>0</v>
      </c>
      <c r="Z898">
        <v>1</v>
      </c>
      <c r="AA898">
        <v>60</v>
      </c>
      <c r="AB898" t="s">
        <v>1916</v>
      </c>
      <c r="AD898" t="s">
        <v>1916</v>
      </c>
      <c r="AE898" t="s">
        <v>1916</v>
      </c>
      <c r="AF898" t="s">
        <v>104</v>
      </c>
      <c r="AG898" t="s">
        <v>105</v>
      </c>
      <c r="AH898">
        <v>17</v>
      </c>
      <c r="AI898">
        <v>13</v>
      </c>
      <c r="AJ898">
        <v>10</v>
      </c>
      <c r="AK898">
        <v>0</v>
      </c>
      <c r="AL898">
        <v>0</v>
      </c>
      <c r="AM898">
        <v>0</v>
      </c>
      <c r="AN898">
        <v>0</v>
      </c>
      <c r="AO898">
        <v>0</v>
      </c>
      <c r="AP898" t="s">
        <v>106</v>
      </c>
      <c r="AQ898" t="s">
        <v>107</v>
      </c>
      <c r="AR898" t="s">
        <v>108</v>
      </c>
      <c r="AS898" t="s">
        <v>109</v>
      </c>
      <c r="AT898" t="s">
        <v>110</v>
      </c>
      <c r="AU898" t="s">
        <v>104</v>
      </c>
      <c r="AX898" t="s">
        <v>104</v>
      </c>
      <c r="AY898">
        <v>0</v>
      </c>
      <c r="AZ898">
        <v>0</v>
      </c>
      <c r="BA898">
        <v>4.75</v>
      </c>
      <c r="BC898">
        <v>0</v>
      </c>
      <c r="BD898">
        <v>0</v>
      </c>
      <c r="BJ898" t="s">
        <v>111</v>
      </c>
      <c r="BK898" t="s">
        <v>2100</v>
      </c>
      <c r="BL898" t="str">
        <f>"https://www.hvlgroup.com/Products/Specs/"&amp;"H351701S-PN/GRY"</f>
        <v>https://www.hvlgroup.com/Products/Specs/H351701S-PN/GRY</v>
      </c>
      <c r="BM898" t="s">
        <v>2110</v>
      </c>
      <c r="BN898" t="str">
        <f>"https://www.hvlgroup.com/Product/"&amp;"H351701S-PN/GRY"</f>
        <v>https://www.hvlgroup.com/Product/H351701S-PN/GRY</v>
      </c>
      <c r="BO898" t="s">
        <v>104</v>
      </c>
      <c r="BP898" t="s">
        <v>104</v>
      </c>
      <c r="BQ898" t="s">
        <v>2004</v>
      </c>
      <c r="BR898" t="s">
        <v>116</v>
      </c>
      <c r="BS898" t="s">
        <v>116</v>
      </c>
      <c r="BT898">
        <v>8.1300000000000008</v>
      </c>
      <c r="BV898" s="1">
        <v>43617</v>
      </c>
      <c r="BW898">
        <v>0</v>
      </c>
      <c r="BX898">
        <v>0</v>
      </c>
      <c r="BY898" t="s">
        <v>104</v>
      </c>
      <c r="BZ898">
        <v>0</v>
      </c>
      <c r="CA898">
        <v>0</v>
      </c>
      <c r="CB898">
        <v>0</v>
      </c>
      <c r="CC898">
        <v>0</v>
      </c>
      <c r="CD898">
        <v>1</v>
      </c>
      <c r="CF898" t="s">
        <v>90</v>
      </c>
      <c r="CI898" t="s">
        <v>111</v>
      </c>
      <c r="CJ898" t="s">
        <v>118</v>
      </c>
      <c r="CK898" t="s">
        <v>111</v>
      </c>
      <c r="CL898" t="s">
        <v>119</v>
      </c>
      <c r="CM898" t="s">
        <v>104</v>
      </c>
    </row>
    <row r="899" spans="1:91" x14ac:dyDescent="0.25">
      <c r="A899" t="s">
        <v>89</v>
      </c>
      <c r="B899" t="s">
        <v>90</v>
      </c>
      <c r="C899" t="s">
        <v>2113</v>
      </c>
      <c r="D899" t="s">
        <v>2109</v>
      </c>
      <c r="E899" s="4">
        <v>806134893231</v>
      </c>
      <c r="F899" t="s">
        <v>192</v>
      </c>
      <c r="G899" s="4">
        <v>95</v>
      </c>
      <c r="H899" s="4">
        <v>190</v>
      </c>
      <c r="I899" t="s">
        <v>135</v>
      </c>
      <c r="J899" t="s">
        <v>2093</v>
      </c>
      <c r="K899" t="s">
        <v>96</v>
      </c>
      <c r="L899" t="s">
        <v>97</v>
      </c>
      <c r="M899" t="s">
        <v>98</v>
      </c>
      <c r="N899" t="s">
        <v>1144</v>
      </c>
      <c r="O899" t="s">
        <v>100</v>
      </c>
      <c r="P899" t="s">
        <v>1519</v>
      </c>
      <c r="Q899" t="s">
        <v>102</v>
      </c>
      <c r="R899">
        <v>0</v>
      </c>
      <c r="S899">
        <v>0</v>
      </c>
      <c r="T899">
        <v>12.5</v>
      </c>
      <c r="U899">
        <v>0</v>
      </c>
      <c r="V899">
        <v>0</v>
      </c>
      <c r="W899">
        <v>7</v>
      </c>
      <c r="X899">
        <v>0</v>
      </c>
      <c r="Y899">
        <v>0</v>
      </c>
      <c r="Z899">
        <v>1</v>
      </c>
      <c r="AA899">
        <v>60</v>
      </c>
      <c r="AB899" t="s">
        <v>1916</v>
      </c>
      <c r="AD899" t="s">
        <v>1916</v>
      </c>
      <c r="AE899" t="s">
        <v>1916</v>
      </c>
      <c r="AF899" t="s">
        <v>104</v>
      </c>
      <c r="AG899" t="s">
        <v>105</v>
      </c>
      <c r="AH899">
        <v>17</v>
      </c>
      <c r="AI899">
        <v>13</v>
      </c>
      <c r="AJ899">
        <v>10</v>
      </c>
      <c r="AK899">
        <v>0</v>
      </c>
      <c r="AL899">
        <v>0</v>
      </c>
      <c r="AM899">
        <v>0</v>
      </c>
      <c r="AN899">
        <v>0</v>
      </c>
      <c r="AO899">
        <v>0</v>
      </c>
      <c r="AP899" t="s">
        <v>106</v>
      </c>
      <c r="AQ899" t="s">
        <v>107</v>
      </c>
      <c r="AR899" t="s">
        <v>108</v>
      </c>
      <c r="AS899" t="s">
        <v>109</v>
      </c>
      <c r="AT899" t="s">
        <v>110</v>
      </c>
      <c r="AU899" t="s">
        <v>104</v>
      </c>
      <c r="AX899" t="s">
        <v>104</v>
      </c>
      <c r="AY899">
        <v>0</v>
      </c>
      <c r="AZ899">
        <v>0</v>
      </c>
      <c r="BA899">
        <v>4.75</v>
      </c>
      <c r="BC899">
        <v>0</v>
      </c>
      <c r="BD899">
        <v>0</v>
      </c>
      <c r="BJ899" t="s">
        <v>111</v>
      </c>
      <c r="BK899" t="s">
        <v>1146</v>
      </c>
      <c r="BL899" t="str">
        <f>"https://www.hvlgroup.com/Products/Specs/"&amp;"H351701S-PN/NVY"</f>
        <v>https://www.hvlgroup.com/Products/Specs/H351701S-PN/NVY</v>
      </c>
      <c r="BM899" t="s">
        <v>2110</v>
      </c>
      <c r="BN899" t="str">
        <f>"https://www.hvlgroup.com/Product/"&amp;"H351701S-PN/NVY"</f>
        <v>https://www.hvlgroup.com/Product/H351701S-PN/NVY</v>
      </c>
      <c r="BO899" t="s">
        <v>104</v>
      </c>
      <c r="BP899" t="s">
        <v>104</v>
      </c>
      <c r="BQ899" t="s">
        <v>2004</v>
      </c>
      <c r="BR899" t="s">
        <v>116</v>
      </c>
      <c r="BS899" t="s">
        <v>116</v>
      </c>
      <c r="BT899">
        <v>8.1300000000000008</v>
      </c>
      <c r="BV899" s="1">
        <v>43617</v>
      </c>
      <c r="BW899">
        <v>0</v>
      </c>
      <c r="BX899">
        <v>0</v>
      </c>
      <c r="BY899" t="s">
        <v>104</v>
      </c>
      <c r="BZ899">
        <v>0</v>
      </c>
      <c r="CA899">
        <v>0</v>
      </c>
      <c r="CB899">
        <v>0</v>
      </c>
      <c r="CC899">
        <v>0</v>
      </c>
      <c r="CD899">
        <v>1</v>
      </c>
      <c r="CF899" t="s">
        <v>90</v>
      </c>
      <c r="CI899" t="s">
        <v>111</v>
      </c>
      <c r="CJ899" t="s">
        <v>118</v>
      </c>
      <c r="CK899" t="s">
        <v>111</v>
      </c>
      <c r="CL899" t="s">
        <v>119</v>
      </c>
      <c r="CM899" t="s">
        <v>104</v>
      </c>
    </row>
    <row r="900" spans="1:91" x14ac:dyDescent="0.25">
      <c r="A900" t="s">
        <v>89</v>
      </c>
      <c r="B900" t="s">
        <v>90</v>
      </c>
      <c r="C900" t="s">
        <v>2114</v>
      </c>
      <c r="D900" t="s">
        <v>2115</v>
      </c>
      <c r="E900" s="4">
        <v>806134891725</v>
      </c>
      <c r="F900" t="s">
        <v>93</v>
      </c>
      <c r="G900" s="4">
        <v>65</v>
      </c>
      <c r="H900" s="4">
        <v>130</v>
      </c>
      <c r="I900" t="s">
        <v>548</v>
      </c>
      <c r="J900" t="s">
        <v>2116</v>
      </c>
      <c r="K900" t="s">
        <v>96</v>
      </c>
      <c r="L900" t="s">
        <v>97</v>
      </c>
      <c r="M900" t="s">
        <v>98</v>
      </c>
      <c r="N900" t="s">
        <v>99</v>
      </c>
      <c r="O900" t="s">
        <v>100</v>
      </c>
      <c r="R900">
        <v>0</v>
      </c>
      <c r="S900">
        <v>0</v>
      </c>
      <c r="T900">
        <v>8</v>
      </c>
      <c r="U900">
        <v>0</v>
      </c>
      <c r="V900">
        <v>0</v>
      </c>
      <c r="W900">
        <v>8</v>
      </c>
      <c r="X900">
        <v>9.5</v>
      </c>
      <c r="Y900">
        <v>0</v>
      </c>
      <c r="Z900">
        <v>1</v>
      </c>
      <c r="AA900">
        <v>60</v>
      </c>
      <c r="AB900" t="s">
        <v>163</v>
      </c>
      <c r="AD900" t="s">
        <v>163</v>
      </c>
      <c r="AE900" t="s">
        <v>163</v>
      </c>
      <c r="AF900" t="s">
        <v>111</v>
      </c>
      <c r="AG900" t="s">
        <v>105</v>
      </c>
      <c r="AH900">
        <v>17.123100000000001</v>
      </c>
      <c r="AI900">
        <v>11.0382</v>
      </c>
      <c r="AJ900">
        <v>9.0448000000000004</v>
      </c>
      <c r="AK900">
        <v>0</v>
      </c>
      <c r="AL900">
        <v>0</v>
      </c>
      <c r="AM900">
        <v>0</v>
      </c>
      <c r="AN900">
        <v>0</v>
      </c>
      <c r="AO900">
        <v>0</v>
      </c>
      <c r="AP900" t="s">
        <v>106</v>
      </c>
      <c r="AQ900" t="s">
        <v>107</v>
      </c>
      <c r="AR900" t="s">
        <v>108</v>
      </c>
      <c r="AS900" t="s">
        <v>109</v>
      </c>
      <c r="AT900" t="s">
        <v>110</v>
      </c>
      <c r="AU900" t="s">
        <v>104</v>
      </c>
      <c r="AX900" t="s">
        <v>104</v>
      </c>
      <c r="AY900">
        <v>0</v>
      </c>
      <c r="AZ900">
        <v>0</v>
      </c>
      <c r="BA900">
        <v>4.75</v>
      </c>
      <c r="BC900">
        <v>0</v>
      </c>
      <c r="BD900">
        <v>7</v>
      </c>
      <c r="BJ900" t="s">
        <v>111</v>
      </c>
      <c r="BK900" t="s">
        <v>113</v>
      </c>
      <c r="BL900" t="str">
        <f>"https://www.hvlgroup.com/Products/Specs/"&amp;"H353101-AGB"</f>
        <v>https://www.hvlgroup.com/Products/Specs/H353101-AGB</v>
      </c>
      <c r="BM900" t="s">
        <v>2117</v>
      </c>
      <c r="BN900" t="str">
        <f>"https://www.hvlgroup.com/Product/"&amp;"H353101-AGB"</f>
        <v>https://www.hvlgroup.com/Product/H353101-AGB</v>
      </c>
      <c r="BO900" t="s">
        <v>104</v>
      </c>
      <c r="BP900" t="s">
        <v>104</v>
      </c>
      <c r="BQ900" t="s">
        <v>2004</v>
      </c>
      <c r="BR900" t="s">
        <v>116</v>
      </c>
      <c r="BS900" t="s">
        <v>116</v>
      </c>
      <c r="BT900">
        <v>0</v>
      </c>
      <c r="BV900" s="1">
        <v>43617</v>
      </c>
      <c r="BW900">
        <v>0</v>
      </c>
      <c r="BX900">
        <v>0</v>
      </c>
      <c r="BY900" t="s">
        <v>104</v>
      </c>
      <c r="BZ900">
        <v>0</v>
      </c>
      <c r="CA900">
        <v>0</v>
      </c>
      <c r="CB900">
        <v>0</v>
      </c>
      <c r="CC900">
        <v>0</v>
      </c>
      <c r="CD900">
        <v>1</v>
      </c>
      <c r="CF900" t="s">
        <v>90</v>
      </c>
      <c r="CI900" t="s">
        <v>111</v>
      </c>
      <c r="CJ900" t="s">
        <v>118</v>
      </c>
      <c r="CK900" t="s">
        <v>111</v>
      </c>
      <c r="CL900" t="s">
        <v>119</v>
      </c>
      <c r="CM900" t="s">
        <v>104</v>
      </c>
    </row>
    <row r="901" spans="1:91" x14ac:dyDescent="0.25">
      <c r="A901" t="s">
        <v>89</v>
      </c>
      <c r="B901" t="s">
        <v>90</v>
      </c>
      <c r="C901" t="s">
        <v>2118</v>
      </c>
      <c r="D901" t="s">
        <v>2115</v>
      </c>
      <c r="E901" s="4">
        <v>806134891732</v>
      </c>
      <c r="F901" t="s">
        <v>93</v>
      </c>
      <c r="G901" s="4">
        <v>65</v>
      </c>
      <c r="H901" s="4">
        <v>130</v>
      </c>
      <c r="I901" t="s">
        <v>548</v>
      </c>
      <c r="J901" t="s">
        <v>2116</v>
      </c>
      <c r="K901" t="s">
        <v>96</v>
      </c>
      <c r="L901" t="s">
        <v>97</v>
      </c>
      <c r="M901" t="s">
        <v>98</v>
      </c>
      <c r="N901" t="s">
        <v>121</v>
      </c>
      <c r="O901" t="s">
        <v>100</v>
      </c>
      <c r="R901">
        <v>0</v>
      </c>
      <c r="S901">
        <v>0</v>
      </c>
      <c r="T901">
        <v>8</v>
      </c>
      <c r="U901">
        <v>0</v>
      </c>
      <c r="V901">
        <v>0</v>
      </c>
      <c r="W901">
        <v>8</v>
      </c>
      <c r="X901">
        <v>9.5</v>
      </c>
      <c r="Y901">
        <v>0</v>
      </c>
      <c r="Z901">
        <v>1</v>
      </c>
      <c r="AA901">
        <v>60</v>
      </c>
      <c r="AB901" t="s">
        <v>163</v>
      </c>
      <c r="AD901" t="s">
        <v>163</v>
      </c>
      <c r="AE901" t="s">
        <v>163</v>
      </c>
      <c r="AF901" t="s">
        <v>111</v>
      </c>
      <c r="AG901" t="s">
        <v>105</v>
      </c>
      <c r="AH901">
        <v>17.123100000000001</v>
      </c>
      <c r="AI901">
        <v>11.0382</v>
      </c>
      <c r="AJ901">
        <v>9.0448000000000004</v>
      </c>
      <c r="AK901">
        <v>0</v>
      </c>
      <c r="AL901">
        <v>0</v>
      </c>
      <c r="AM901">
        <v>0</v>
      </c>
      <c r="AN901">
        <v>0</v>
      </c>
      <c r="AO901">
        <v>0</v>
      </c>
      <c r="AP901" t="s">
        <v>106</v>
      </c>
      <c r="AQ901" t="s">
        <v>107</v>
      </c>
      <c r="AR901" t="s">
        <v>108</v>
      </c>
      <c r="AS901" t="s">
        <v>109</v>
      </c>
      <c r="AT901" t="s">
        <v>110</v>
      </c>
      <c r="AU901" t="s">
        <v>104</v>
      </c>
      <c r="AX901" t="s">
        <v>104</v>
      </c>
      <c r="AY901">
        <v>0</v>
      </c>
      <c r="AZ901">
        <v>0</v>
      </c>
      <c r="BA901">
        <v>4.75</v>
      </c>
      <c r="BC901">
        <v>0</v>
      </c>
      <c r="BD901">
        <v>7</v>
      </c>
      <c r="BJ901" t="s">
        <v>111</v>
      </c>
      <c r="BK901" t="s">
        <v>122</v>
      </c>
      <c r="BL901" t="str">
        <f>"https://www.hvlgroup.com/Products/Specs/"&amp;"H353101-OB"</f>
        <v>https://www.hvlgroup.com/Products/Specs/H353101-OB</v>
      </c>
      <c r="BM901" t="s">
        <v>2117</v>
      </c>
      <c r="BN901" t="str">
        <f>"https://www.hvlgroup.com/Product/"&amp;"H353101-OB"</f>
        <v>https://www.hvlgroup.com/Product/H353101-OB</v>
      </c>
      <c r="BO901" t="s">
        <v>104</v>
      </c>
      <c r="BP901" t="s">
        <v>104</v>
      </c>
      <c r="BQ901" t="s">
        <v>2004</v>
      </c>
      <c r="BR901" t="s">
        <v>116</v>
      </c>
      <c r="BS901" t="s">
        <v>116</v>
      </c>
      <c r="BT901">
        <v>0</v>
      </c>
      <c r="BV901" s="1">
        <v>43617</v>
      </c>
      <c r="BW901">
        <v>0</v>
      </c>
      <c r="BX901">
        <v>0</v>
      </c>
      <c r="BY901" t="s">
        <v>104</v>
      </c>
      <c r="BZ901">
        <v>0</v>
      </c>
      <c r="CA901">
        <v>0</v>
      </c>
      <c r="CB901">
        <v>0</v>
      </c>
      <c r="CC901">
        <v>0</v>
      </c>
      <c r="CD901">
        <v>1</v>
      </c>
      <c r="CF901" t="s">
        <v>90</v>
      </c>
      <c r="CI901" t="s">
        <v>111</v>
      </c>
      <c r="CJ901" t="s">
        <v>118</v>
      </c>
      <c r="CK901" t="s">
        <v>111</v>
      </c>
      <c r="CL901" t="s">
        <v>119</v>
      </c>
      <c r="CM901" t="s">
        <v>104</v>
      </c>
    </row>
    <row r="902" spans="1:91" x14ac:dyDescent="0.25">
      <c r="A902" t="s">
        <v>89</v>
      </c>
      <c r="B902" t="s">
        <v>90</v>
      </c>
      <c r="C902" t="s">
        <v>2119</v>
      </c>
      <c r="D902" t="s">
        <v>2115</v>
      </c>
      <c r="E902" s="4">
        <v>806134891350</v>
      </c>
      <c r="F902" t="s">
        <v>93</v>
      </c>
      <c r="G902" s="4">
        <v>65</v>
      </c>
      <c r="H902" s="4">
        <v>130</v>
      </c>
      <c r="I902" t="s">
        <v>94</v>
      </c>
      <c r="J902" t="s">
        <v>2116</v>
      </c>
      <c r="K902" t="s">
        <v>96</v>
      </c>
      <c r="L902" t="s">
        <v>97</v>
      </c>
      <c r="M902" t="s">
        <v>98</v>
      </c>
      <c r="N902" t="s">
        <v>124</v>
      </c>
      <c r="O902" t="s">
        <v>100</v>
      </c>
      <c r="R902">
        <v>0</v>
      </c>
      <c r="S902">
        <v>0</v>
      </c>
      <c r="T902">
        <v>8</v>
      </c>
      <c r="U902">
        <v>0</v>
      </c>
      <c r="V902">
        <v>0</v>
      </c>
      <c r="W902">
        <v>8</v>
      </c>
      <c r="X902">
        <v>9.5</v>
      </c>
      <c r="Y902">
        <v>0</v>
      </c>
      <c r="Z902">
        <v>1</v>
      </c>
      <c r="AA902">
        <v>60</v>
      </c>
      <c r="AB902" t="s">
        <v>163</v>
      </c>
      <c r="AD902" t="s">
        <v>163</v>
      </c>
      <c r="AE902" t="s">
        <v>163</v>
      </c>
      <c r="AF902" t="s">
        <v>111</v>
      </c>
      <c r="AG902" t="s">
        <v>105</v>
      </c>
      <c r="AH902">
        <v>18</v>
      </c>
      <c r="AI902">
        <v>11</v>
      </c>
      <c r="AJ902">
        <v>8</v>
      </c>
      <c r="AK902">
        <v>0</v>
      </c>
      <c r="AL902">
        <v>0</v>
      </c>
      <c r="AM902">
        <v>0</v>
      </c>
      <c r="AN902">
        <v>0</v>
      </c>
      <c r="AO902">
        <v>0</v>
      </c>
      <c r="AP902" t="s">
        <v>106</v>
      </c>
      <c r="AQ902" t="s">
        <v>107</v>
      </c>
      <c r="AR902" t="s">
        <v>108</v>
      </c>
      <c r="AS902" t="s">
        <v>109</v>
      </c>
      <c r="AT902" t="s">
        <v>110</v>
      </c>
      <c r="AU902" t="s">
        <v>104</v>
      </c>
      <c r="AX902" t="s">
        <v>104</v>
      </c>
      <c r="AY902">
        <v>0</v>
      </c>
      <c r="AZ902">
        <v>0</v>
      </c>
      <c r="BA902">
        <v>4.75</v>
      </c>
      <c r="BC902">
        <v>0</v>
      </c>
      <c r="BD902">
        <v>7</v>
      </c>
      <c r="BJ902" t="s">
        <v>111</v>
      </c>
      <c r="BK902" t="s">
        <v>125</v>
      </c>
      <c r="BL902" t="str">
        <f>"https://www.hvlgroup.com/Products/Specs/"&amp;"H353101-PN"</f>
        <v>https://www.hvlgroup.com/Products/Specs/H353101-PN</v>
      </c>
      <c r="BM902" t="s">
        <v>2117</v>
      </c>
      <c r="BN902" t="str">
        <f>"https://www.hvlgroup.com/Product/"&amp;"H353101-PN"</f>
        <v>https://www.hvlgroup.com/Product/H353101-PN</v>
      </c>
      <c r="BO902" t="s">
        <v>104</v>
      </c>
      <c r="BP902" t="s">
        <v>104</v>
      </c>
      <c r="BQ902" t="s">
        <v>2004</v>
      </c>
      <c r="BR902" t="s">
        <v>116</v>
      </c>
      <c r="BS902" t="s">
        <v>116</v>
      </c>
      <c r="BT902">
        <v>0</v>
      </c>
      <c r="BV902" s="1">
        <v>43617</v>
      </c>
      <c r="BW902">
        <v>0</v>
      </c>
      <c r="BX902">
        <v>0</v>
      </c>
      <c r="BY902" t="s">
        <v>104</v>
      </c>
      <c r="BZ902">
        <v>0</v>
      </c>
      <c r="CA902">
        <v>0</v>
      </c>
      <c r="CB902">
        <v>0</v>
      </c>
      <c r="CC902">
        <v>0</v>
      </c>
      <c r="CD902">
        <v>1</v>
      </c>
      <c r="CF902" t="s">
        <v>90</v>
      </c>
      <c r="CI902" t="s">
        <v>111</v>
      </c>
      <c r="CJ902" t="s">
        <v>118</v>
      </c>
      <c r="CK902" t="s">
        <v>111</v>
      </c>
      <c r="CL902" t="s">
        <v>119</v>
      </c>
      <c r="CM902" t="s">
        <v>104</v>
      </c>
    </row>
    <row r="903" spans="1:91" x14ac:dyDescent="0.25">
      <c r="A903" t="s">
        <v>89</v>
      </c>
      <c r="B903" t="s">
        <v>90</v>
      </c>
      <c r="C903" t="s">
        <v>2120</v>
      </c>
      <c r="D903" t="s">
        <v>2121</v>
      </c>
      <c r="E903" s="4">
        <v>806134891763</v>
      </c>
      <c r="F903" t="s">
        <v>2122</v>
      </c>
      <c r="G903" s="4">
        <v>250</v>
      </c>
      <c r="H903" s="4">
        <v>500</v>
      </c>
      <c r="I903" t="s">
        <v>1070</v>
      </c>
      <c r="J903" t="s">
        <v>2116</v>
      </c>
      <c r="K903" t="s">
        <v>96</v>
      </c>
      <c r="L903" t="s">
        <v>97</v>
      </c>
      <c r="M903" t="s">
        <v>98</v>
      </c>
      <c r="N903" t="s">
        <v>99</v>
      </c>
      <c r="O903" t="s">
        <v>100</v>
      </c>
      <c r="R903">
        <v>0</v>
      </c>
      <c r="S903">
        <v>0</v>
      </c>
      <c r="T903">
        <v>10.5</v>
      </c>
      <c r="U903">
        <v>0</v>
      </c>
      <c r="V903">
        <v>0</v>
      </c>
      <c r="W903">
        <v>24</v>
      </c>
      <c r="X903">
        <v>0</v>
      </c>
      <c r="Y903">
        <v>0</v>
      </c>
      <c r="Z903">
        <v>5</v>
      </c>
      <c r="AA903">
        <v>60</v>
      </c>
      <c r="AB903" t="s">
        <v>1916</v>
      </c>
      <c r="AD903" t="s">
        <v>1916</v>
      </c>
      <c r="AE903" t="s">
        <v>1916</v>
      </c>
      <c r="AF903" t="s">
        <v>111</v>
      </c>
      <c r="AG903" t="s">
        <v>105</v>
      </c>
      <c r="AH903">
        <v>0</v>
      </c>
      <c r="AI903">
        <v>0</v>
      </c>
      <c r="AJ903">
        <v>0</v>
      </c>
      <c r="AK903">
        <v>0</v>
      </c>
      <c r="AL903">
        <v>0</v>
      </c>
      <c r="AM903">
        <v>0</v>
      </c>
      <c r="AN903">
        <v>0</v>
      </c>
      <c r="AO903">
        <v>0</v>
      </c>
      <c r="AP903" t="s">
        <v>106</v>
      </c>
      <c r="AQ903" t="s">
        <v>107</v>
      </c>
      <c r="AR903" t="s">
        <v>108</v>
      </c>
      <c r="AS903" t="s">
        <v>109</v>
      </c>
      <c r="AT903" t="s">
        <v>110</v>
      </c>
      <c r="AU903" t="s">
        <v>104</v>
      </c>
      <c r="AX903" t="s">
        <v>104</v>
      </c>
      <c r="AY903">
        <v>0</v>
      </c>
      <c r="AZ903">
        <v>0</v>
      </c>
      <c r="BA903">
        <v>4.75</v>
      </c>
      <c r="BC903">
        <v>0</v>
      </c>
      <c r="BD903">
        <v>7</v>
      </c>
      <c r="BJ903" t="s">
        <v>111</v>
      </c>
      <c r="BK903" t="s">
        <v>113</v>
      </c>
      <c r="BL903" t="str">
        <f>"https://www.hvlgroup.com/Products/Specs/"&amp;"H353605-AGB"</f>
        <v>https://www.hvlgroup.com/Products/Specs/H353605-AGB</v>
      </c>
      <c r="BM903" t="s">
        <v>2123</v>
      </c>
      <c r="BN903" t="str">
        <f>"https://www.hvlgroup.com/Product/"&amp;"H353605-AGB"</f>
        <v>https://www.hvlgroup.com/Product/H353605-AGB</v>
      </c>
      <c r="BO903" t="s">
        <v>104</v>
      </c>
      <c r="BP903" t="s">
        <v>104</v>
      </c>
      <c r="BQ903" t="s">
        <v>2004</v>
      </c>
      <c r="BR903" t="s">
        <v>116</v>
      </c>
      <c r="BS903" t="s">
        <v>116</v>
      </c>
      <c r="BT903">
        <v>0</v>
      </c>
      <c r="BV903" s="1">
        <v>43617</v>
      </c>
      <c r="BW903">
        <v>0</v>
      </c>
      <c r="BX903">
        <v>0</v>
      </c>
      <c r="BY903" t="s">
        <v>104</v>
      </c>
      <c r="BZ903">
        <v>0</v>
      </c>
      <c r="CA903">
        <v>0</v>
      </c>
      <c r="CB903">
        <v>0</v>
      </c>
      <c r="CC903">
        <v>0</v>
      </c>
      <c r="CD903">
        <v>1</v>
      </c>
      <c r="CF903" t="s">
        <v>90</v>
      </c>
      <c r="CI903" t="s">
        <v>111</v>
      </c>
      <c r="CJ903" t="s">
        <v>118</v>
      </c>
      <c r="CK903" t="s">
        <v>111</v>
      </c>
      <c r="CL903" t="s">
        <v>119</v>
      </c>
      <c r="CM903" t="s">
        <v>104</v>
      </c>
    </row>
    <row r="904" spans="1:91" x14ac:dyDescent="0.25">
      <c r="A904" t="s">
        <v>89</v>
      </c>
      <c r="B904" t="s">
        <v>90</v>
      </c>
      <c r="C904" t="s">
        <v>2124</v>
      </c>
      <c r="D904" t="s">
        <v>2121</v>
      </c>
      <c r="E904" s="4">
        <v>806134890926</v>
      </c>
      <c r="F904" t="s">
        <v>2122</v>
      </c>
      <c r="G904" s="4">
        <v>250</v>
      </c>
      <c r="H904" s="4">
        <v>500</v>
      </c>
      <c r="I904" t="s">
        <v>1070</v>
      </c>
      <c r="J904" t="s">
        <v>2116</v>
      </c>
      <c r="K904" t="s">
        <v>96</v>
      </c>
      <c r="L904" t="s">
        <v>97</v>
      </c>
      <c r="M904" t="s">
        <v>98</v>
      </c>
      <c r="N904" t="s">
        <v>121</v>
      </c>
      <c r="O904" t="s">
        <v>100</v>
      </c>
      <c r="R904">
        <v>0</v>
      </c>
      <c r="S904">
        <v>0</v>
      </c>
      <c r="T904">
        <v>10.5</v>
      </c>
      <c r="U904">
        <v>0</v>
      </c>
      <c r="V904">
        <v>0</v>
      </c>
      <c r="W904">
        <v>24</v>
      </c>
      <c r="X904">
        <v>0</v>
      </c>
      <c r="Y904">
        <v>0</v>
      </c>
      <c r="Z904">
        <v>5</v>
      </c>
      <c r="AA904">
        <v>60</v>
      </c>
      <c r="AB904" t="s">
        <v>1916</v>
      </c>
      <c r="AD904" t="s">
        <v>1916</v>
      </c>
      <c r="AE904" t="s">
        <v>1916</v>
      </c>
      <c r="AF904" t="s">
        <v>111</v>
      </c>
      <c r="AG904" t="s">
        <v>105</v>
      </c>
      <c r="AH904">
        <v>24</v>
      </c>
      <c r="AI904">
        <v>19</v>
      </c>
      <c r="AJ904">
        <v>11</v>
      </c>
      <c r="AK904">
        <v>0</v>
      </c>
      <c r="AL904">
        <v>0</v>
      </c>
      <c r="AM904">
        <v>0</v>
      </c>
      <c r="AN904">
        <v>0</v>
      </c>
      <c r="AO904">
        <v>0</v>
      </c>
      <c r="AP904" t="s">
        <v>106</v>
      </c>
      <c r="AQ904" t="s">
        <v>107</v>
      </c>
      <c r="AR904" t="s">
        <v>108</v>
      </c>
      <c r="AS904" t="s">
        <v>109</v>
      </c>
      <c r="AT904" t="s">
        <v>110</v>
      </c>
      <c r="AU904" t="s">
        <v>104</v>
      </c>
      <c r="AX904" t="s">
        <v>104</v>
      </c>
      <c r="AY904">
        <v>0</v>
      </c>
      <c r="AZ904">
        <v>0</v>
      </c>
      <c r="BA904">
        <v>4.75</v>
      </c>
      <c r="BC904">
        <v>0</v>
      </c>
      <c r="BD904">
        <v>7</v>
      </c>
      <c r="BJ904" t="s">
        <v>111</v>
      </c>
      <c r="BK904" t="s">
        <v>122</v>
      </c>
      <c r="BL904" t="str">
        <f>"https://www.hvlgroup.com/Products/Specs/"&amp;"H353605-OB"</f>
        <v>https://www.hvlgroup.com/Products/Specs/H353605-OB</v>
      </c>
      <c r="BM904" t="s">
        <v>2123</v>
      </c>
      <c r="BN904" t="str">
        <f>"https://www.hvlgroup.com/Product/"&amp;"H353605-OB"</f>
        <v>https://www.hvlgroup.com/Product/H353605-OB</v>
      </c>
      <c r="BO904" t="s">
        <v>104</v>
      </c>
      <c r="BP904" t="s">
        <v>104</v>
      </c>
      <c r="BQ904" t="s">
        <v>2004</v>
      </c>
      <c r="BR904" t="s">
        <v>116</v>
      </c>
      <c r="BS904" t="s">
        <v>116</v>
      </c>
      <c r="BT904">
        <v>0</v>
      </c>
      <c r="BV904" s="1">
        <v>43617</v>
      </c>
      <c r="BW904">
        <v>0</v>
      </c>
      <c r="BX904">
        <v>0</v>
      </c>
      <c r="BY904" t="s">
        <v>104</v>
      </c>
      <c r="BZ904">
        <v>0</v>
      </c>
      <c r="CA904">
        <v>0</v>
      </c>
      <c r="CB904">
        <v>0</v>
      </c>
      <c r="CC904">
        <v>0</v>
      </c>
      <c r="CD904">
        <v>1</v>
      </c>
      <c r="CF904" t="s">
        <v>90</v>
      </c>
      <c r="CI904" t="s">
        <v>111</v>
      </c>
      <c r="CJ904" t="s">
        <v>118</v>
      </c>
      <c r="CK904" t="s">
        <v>111</v>
      </c>
      <c r="CL904" t="s">
        <v>119</v>
      </c>
      <c r="CM904" t="s">
        <v>104</v>
      </c>
    </row>
    <row r="905" spans="1:91" x14ac:dyDescent="0.25">
      <c r="A905" t="s">
        <v>89</v>
      </c>
      <c r="B905" t="s">
        <v>90</v>
      </c>
      <c r="C905" t="s">
        <v>2125</v>
      </c>
      <c r="D905" t="s">
        <v>2121</v>
      </c>
      <c r="E905" s="4">
        <v>806134891787</v>
      </c>
      <c r="F905" t="s">
        <v>2122</v>
      </c>
      <c r="G905" s="4">
        <v>250</v>
      </c>
      <c r="H905" s="4">
        <v>500</v>
      </c>
      <c r="I905" t="s">
        <v>1070</v>
      </c>
      <c r="J905" t="s">
        <v>2116</v>
      </c>
      <c r="K905" t="s">
        <v>96</v>
      </c>
      <c r="L905" t="s">
        <v>97</v>
      </c>
      <c r="M905" t="s">
        <v>98</v>
      </c>
      <c r="N905" t="s">
        <v>124</v>
      </c>
      <c r="O905" t="s">
        <v>100</v>
      </c>
      <c r="R905">
        <v>0</v>
      </c>
      <c r="S905">
        <v>0</v>
      </c>
      <c r="T905">
        <v>10.5</v>
      </c>
      <c r="U905">
        <v>0</v>
      </c>
      <c r="V905">
        <v>0</v>
      </c>
      <c r="W905">
        <v>24</v>
      </c>
      <c r="X905">
        <v>0</v>
      </c>
      <c r="Y905">
        <v>0</v>
      </c>
      <c r="Z905">
        <v>5</v>
      </c>
      <c r="AA905">
        <v>60</v>
      </c>
      <c r="AB905" t="s">
        <v>1916</v>
      </c>
      <c r="AD905" t="s">
        <v>1916</v>
      </c>
      <c r="AE905" t="s">
        <v>1916</v>
      </c>
      <c r="AF905" t="s">
        <v>111</v>
      </c>
      <c r="AG905" t="s">
        <v>105</v>
      </c>
      <c r="AH905">
        <v>24</v>
      </c>
      <c r="AI905">
        <v>19</v>
      </c>
      <c r="AJ905">
        <v>11</v>
      </c>
      <c r="AK905">
        <v>0</v>
      </c>
      <c r="AL905">
        <v>0</v>
      </c>
      <c r="AM905">
        <v>0</v>
      </c>
      <c r="AN905">
        <v>0</v>
      </c>
      <c r="AO905">
        <v>0</v>
      </c>
      <c r="AP905" t="s">
        <v>106</v>
      </c>
      <c r="AQ905" t="s">
        <v>107</v>
      </c>
      <c r="AR905" t="s">
        <v>108</v>
      </c>
      <c r="AS905" t="s">
        <v>109</v>
      </c>
      <c r="AT905" t="s">
        <v>110</v>
      </c>
      <c r="AU905" t="s">
        <v>104</v>
      </c>
      <c r="AX905" t="s">
        <v>104</v>
      </c>
      <c r="AY905">
        <v>0</v>
      </c>
      <c r="AZ905">
        <v>0</v>
      </c>
      <c r="BA905">
        <v>4.75</v>
      </c>
      <c r="BC905">
        <v>0</v>
      </c>
      <c r="BD905">
        <v>7</v>
      </c>
      <c r="BJ905" t="s">
        <v>111</v>
      </c>
      <c r="BK905" t="s">
        <v>125</v>
      </c>
      <c r="BL905" t="str">
        <f>"https://www.hvlgroup.com/Products/Specs/"&amp;"H353605-PN"</f>
        <v>https://www.hvlgroup.com/Products/Specs/H353605-PN</v>
      </c>
      <c r="BM905" t="s">
        <v>2123</v>
      </c>
      <c r="BN905" t="str">
        <f>"https://www.hvlgroup.com/Product/"&amp;"H353605-PN"</f>
        <v>https://www.hvlgroup.com/Product/H353605-PN</v>
      </c>
      <c r="BO905" t="s">
        <v>104</v>
      </c>
      <c r="BP905" t="s">
        <v>104</v>
      </c>
      <c r="BQ905" t="s">
        <v>2004</v>
      </c>
      <c r="BR905" t="s">
        <v>116</v>
      </c>
      <c r="BS905" t="s">
        <v>116</v>
      </c>
      <c r="BT905">
        <v>0</v>
      </c>
      <c r="BV905" s="1">
        <v>43617</v>
      </c>
      <c r="BW905">
        <v>0</v>
      </c>
      <c r="BX905">
        <v>0</v>
      </c>
      <c r="BY905" t="s">
        <v>104</v>
      </c>
      <c r="BZ905">
        <v>0</v>
      </c>
      <c r="CA905">
        <v>0</v>
      </c>
      <c r="CB905">
        <v>0</v>
      </c>
      <c r="CC905">
        <v>0</v>
      </c>
      <c r="CD905">
        <v>1</v>
      </c>
      <c r="CF905" t="s">
        <v>90</v>
      </c>
      <c r="CI905" t="s">
        <v>111</v>
      </c>
      <c r="CJ905" t="s">
        <v>118</v>
      </c>
      <c r="CK905" t="s">
        <v>111</v>
      </c>
      <c r="CL905" t="s">
        <v>119</v>
      </c>
      <c r="CM905" t="s">
        <v>104</v>
      </c>
    </row>
    <row r="906" spans="1:91" x14ac:dyDescent="0.25">
      <c r="A906" t="s">
        <v>89</v>
      </c>
      <c r="B906" t="s">
        <v>90</v>
      </c>
      <c r="C906" t="s">
        <v>2126</v>
      </c>
      <c r="D906" t="s">
        <v>2127</v>
      </c>
      <c r="E906" s="4">
        <v>806134891817</v>
      </c>
      <c r="F906" t="s">
        <v>134</v>
      </c>
      <c r="G906" s="4">
        <v>73</v>
      </c>
      <c r="H906" s="4">
        <v>146</v>
      </c>
      <c r="I906" t="s">
        <v>135</v>
      </c>
      <c r="J906" t="s">
        <v>2116</v>
      </c>
      <c r="K906" t="s">
        <v>96</v>
      </c>
      <c r="L906" t="s">
        <v>97</v>
      </c>
      <c r="M906" t="s">
        <v>98</v>
      </c>
      <c r="N906" t="s">
        <v>99</v>
      </c>
      <c r="O906" t="s">
        <v>100</v>
      </c>
      <c r="R906">
        <v>0</v>
      </c>
      <c r="S906">
        <v>0</v>
      </c>
      <c r="T906">
        <v>12</v>
      </c>
      <c r="U906">
        <v>14</v>
      </c>
      <c r="V906">
        <v>123</v>
      </c>
      <c r="W906">
        <v>8</v>
      </c>
      <c r="X906">
        <v>0</v>
      </c>
      <c r="Y906">
        <v>0</v>
      </c>
      <c r="Z906">
        <v>1</v>
      </c>
      <c r="AA906">
        <v>60</v>
      </c>
      <c r="AB906" t="s">
        <v>1916</v>
      </c>
      <c r="AD906" t="s">
        <v>1916</v>
      </c>
      <c r="AE906" t="s">
        <v>1916</v>
      </c>
      <c r="AF906" t="s">
        <v>111</v>
      </c>
      <c r="AG906" t="s">
        <v>105</v>
      </c>
      <c r="AH906">
        <v>19.084900000000001</v>
      </c>
      <c r="AI906">
        <v>15.010899999999999</v>
      </c>
      <c r="AJ906">
        <v>12.8233</v>
      </c>
      <c r="AK906">
        <v>0</v>
      </c>
      <c r="AL906">
        <v>0</v>
      </c>
      <c r="AM906">
        <v>0</v>
      </c>
      <c r="AN906">
        <v>0</v>
      </c>
      <c r="AO906">
        <v>0</v>
      </c>
      <c r="AP906" t="s">
        <v>106</v>
      </c>
      <c r="AQ906" t="s">
        <v>107</v>
      </c>
      <c r="AR906" t="s">
        <v>108</v>
      </c>
      <c r="AS906" t="s">
        <v>109</v>
      </c>
      <c r="AT906" t="s">
        <v>110</v>
      </c>
      <c r="AU906" t="s">
        <v>104</v>
      </c>
      <c r="AX906" t="s">
        <v>104</v>
      </c>
      <c r="AY906">
        <v>0</v>
      </c>
      <c r="AZ906">
        <v>0</v>
      </c>
      <c r="BA906">
        <v>4.75</v>
      </c>
      <c r="BC906">
        <v>0</v>
      </c>
      <c r="BD906">
        <v>0</v>
      </c>
      <c r="BJ906" t="s">
        <v>111</v>
      </c>
      <c r="BK906" t="s">
        <v>113</v>
      </c>
      <c r="BL906" t="str">
        <f>"https://www.hvlgroup.com/Products/Specs/"&amp;"H353701-AGB"</f>
        <v>https://www.hvlgroup.com/Products/Specs/H353701-AGB</v>
      </c>
      <c r="BM906" t="s">
        <v>2128</v>
      </c>
      <c r="BN906" t="str">
        <f>"https://www.hvlgroup.com/Product/"&amp;"H353701-AGB"</f>
        <v>https://www.hvlgroup.com/Product/H353701-AGB</v>
      </c>
      <c r="BO906" t="s">
        <v>104</v>
      </c>
      <c r="BP906" t="s">
        <v>104</v>
      </c>
      <c r="BQ906" t="s">
        <v>2004</v>
      </c>
      <c r="BR906" t="s">
        <v>116</v>
      </c>
      <c r="BS906" t="s">
        <v>116</v>
      </c>
      <c r="BT906">
        <v>0</v>
      </c>
      <c r="BV906" s="1">
        <v>43617</v>
      </c>
      <c r="BW906">
        <v>123</v>
      </c>
      <c r="BX906">
        <v>14</v>
      </c>
      <c r="BY906" t="s">
        <v>104</v>
      </c>
      <c r="BZ906">
        <v>0</v>
      </c>
      <c r="CA906">
        <v>0</v>
      </c>
      <c r="CB906">
        <v>0</v>
      </c>
      <c r="CC906">
        <v>0</v>
      </c>
      <c r="CD906">
        <v>1</v>
      </c>
      <c r="CF906" t="s">
        <v>90</v>
      </c>
      <c r="CI906" t="s">
        <v>111</v>
      </c>
      <c r="CJ906" t="s">
        <v>118</v>
      </c>
      <c r="CK906" t="s">
        <v>111</v>
      </c>
      <c r="CL906" t="s">
        <v>119</v>
      </c>
      <c r="CM906" t="s">
        <v>104</v>
      </c>
    </row>
    <row r="907" spans="1:91" x14ac:dyDescent="0.25">
      <c r="A907" t="s">
        <v>89</v>
      </c>
      <c r="B907" t="s">
        <v>90</v>
      </c>
      <c r="C907" t="s">
        <v>2129</v>
      </c>
      <c r="D907" t="s">
        <v>2127</v>
      </c>
      <c r="E907" s="4">
        <v>806134890773</v>
      </c>
      <c r="F907" t="s">
        <v>134</v>
      </c>
      <c r="G907" s="4">
        <v>73</v>
      </c>
      <c r="H907" s="4">
        <v>146</v>
      </c>
      <c r="I907" t="s">
        <v>135</v>
      </c>
      <c r="J907" t="s">
        <v>2116</v>
      </c>
      <c r="K907" t="s">
        <v>96</v>
      </c>
      <c r="L907" t="s">
        <v>97</v>
      </c>
      <c r="M907" t="s">
        <v>98</v>
      </c>
      <c r="N907" t="s">
        <v>121</v>
      </c>
      <c r="O907" t="s">
        <v>100</v>
      </c>
      <c r="R907">
        <v>0</v>
      </c>
      <c r="S907">
        <v>0</v>
      </c>
      <c r="T907">
        <v>12</v>
      </c>
      <c r="U907">
        <v>14</v>
      </c>
      <c r="V907">
        <v>123</v>
      </c>
      <c r="W907">
        <v>8</v>
      </c>
      <c r="X907">
        <v>0</v>
      </c>
      <c r="Y907">
        <v>0</v>
      </c>
      <c r="Z907">
        <v>1</v>
      </c>
      <c r="AA907">
        <v>60</v>
      </c>
      <c r="AB907" t="s">
        <v>1916</v>
      </c>
      <c r="AD907" t="s">
        <v>1916</v>
      </c>
      <c r="AE907" t="s">
        <v>1916</v>
      </c>
      <c r="AF907" t="s">
        <v>111</v>
      </c>
      <c r="AG907" t="s">
        <v>105</v>
      </c>
      <c r="AH907">
        <v>12</v>
      </c>
      <c r="AI907">
        <v>12</v>
      </c>
      <c r="AJ907">
        <v>11</v>
      </c>
      <c r="AK907">
        <v>0</v>
      </c>
      <c r="AL907">
        <v>0</v>
      </c>
      <c r="AM907">
        <v>0</v>
      </c>
      <c r="AN907">
        <v>0</v>
      </c>
      <c r="AO907">
        <v>0</v>
      </c>
      <c r="AP907" t="s">
        <v>106</v>
      </c>
      <c r="AQ907" t="s">
        <v>107</v>
      </c>
      <c r="AR907" t="s">
        <v>108</v>
      </c>
      <c r="AS907" t="s">
        <v>109</v>
      </c>
      <c r="AT907" t="s">
        <v>110</v>
      </c>
      <c r="AU907" t="s">
        <v>104</v>
      </c>
      <c r="AX907" t="s">
        <v>104</v>
      </c>
      <c r="AY907">
        <v>0</v>
      </c>
      <c r="AZ907">
        <v>0</v>
      </c>
      <c r="BA907">
        <v>4.75</v>
      </c>
      <c r="BC907">
        <v>0</v>
      </c>
      <c r="BD907">
        <v>0</v>
      </c>
      <c r="BJ907" t="s">
        <v>111</v>
      </c>
      <c r="BK907" t="s">
        <v>122</v>
      </c>
      <c r="BL907" t="str">
        <f>"https://www.hvlgroup.com/Products/Specs/"&amp;"H353701-OB"</f>
        <v>https://www.hvlgroup.com/Products/Specs/H353701-OB</v>
      </c>
      <c r="BM907" t="s">
        <v>2128</v>
      </c>
      <c r="BN907" t="str">
        <f>"https://www.hvlgroup.com/Product/"&amp;"H353701-OB"</f>
        <v>https://www.hvlgroup.com/Product/H353701-OB</v>
      </c>
      <c r="BO907" t="s">
        <v>104</v>
      </c>
      <c r="BP907" t="s">
        <v>104</v>
      </c>
      <c r="BQ907" t="s">
        <v>2004</v>
      </c>
      <c r="BR907" t="s">
        <v>116</v>
      </c>
      <c r="BS907" t="s">
        <v>116</v>
      </c>
      <c r="BT907">
        <v>0</v>
      </c>
      <c r="BV907" s="1">
        <v>43617</v>
      </c>
      <c r="BW907">
        <v>123</v>
      </c>
      <c r="BX907">
        <v>14</v>
      </c>
      <c r="BY907" t="s">
        <v>104</v>
      </c>
      <c r="BZ907">
        <v>0</v>
      </c>
      <c r="CA907">
        <v>0</v>
      </c>
      <c r="CB907">
        <v>0</v>
      </c>
      <c r="CC907">
        <v>0</v>
      </c>
      <c r="CD907">
        <v>1</v>
      </c>
      <c r="CF907" t="s">
        <v>90</v>
      </c>
      <c r="CI907" t="s">
        <v>111</v>
      </c>
      <c r="CJ907" t="s">
        <v>118</v>
      </c>
      <c r="CK907" t="s">
        <v>111</v>
      </c>
      <c r="CL907" t="s">
        <v>119</v>
      </c>
      <c r="CM907" t="s">
        <v>104</v>
      </c>
    </row>
    <row r="908" spans="1:91" x14ac:dyDescent="0.25">
      <c r="A908" t="s">
        <v>89</v>
      </c>
      <c r="B908" t="s">
        <v>90</v>
      </c>
      <c r="C908" t="s">
        <v>2130</v>
      </c>
      <c r="D908" t="s">
        <v>2127</v>
      </c>
      <c r="E908" s="4">
        <v>806134892050</v>
      </c>
      <c r="F908" t="s">
        <v>134</v>
      </c>
      <c r="G908" s="4">
        <v>73</v>
      </c>
      <c r="H908" s="4">
        <v>146</v>
      </c>
      <c r="I908" t="s">
        <v>135</v>
      </c>
      <c r="J908" t="s">
        <v>2116</v>
      </c>
      <c r="K908" t="s">
        <v>96</v>
      </c>
      <c r="L908" t="s">
        <v>97</v>
      </c>
      <c r="M908" t="s">
        <v>98</v>
      </c>
      <c r="N908" t="s">
        <v>124</v>
      </c>
      <c r="O908" t="s">
        <v>100</v>
      </c>
      <c r="R908">
        <v>0</v>
      </c>
      <c r="S908">
        <v>0</v>
      </c>
      <c r="T908">
        <v>12</v>
      </c>
      <c r="U908">
        <v>14</v>
      </c>
      <c r="V908">
        <v>123</v>
      </c>
      <c r="W908">
        <v>8</v>
      </c>
      <c r="X908">
        <v>0</v>
      </c>
      <c r="Y908">
        <v>0</v>
      </c>
      <c r="Z908">
        <v>1</v>
      </c>
      <c r="AA908">
        <v>60</v>
      </c>
      <c r="AB908" t="s">
        <v>1916</v>
      </c>
      <c r="AD908" t="s">
        <v>1916</v>
      </c>
      <c r="AE908" t="s">
        <v>1916</v>
      </c>
      <c r="AF908" t="s">
        <v>111</v>
      </c>
      <c r="AG908" t="s">
        <v>105</v>
      </c>
      <c r="AH908">
        <v>19.084900000000001</v>
      </c>
      <c r="AI908">
        <v>15.010899999999999</v>
      </c>
      <c r="AJ908">
        <v>12.8233</v>
      </c>
      <c r="AK908">
        <v>0</v>
      </c>
      <c r="AL908">
        <v>0</v>
      </c>
      <c r="AM908">
        <v>0</v>
      </c>
      <c r="AN908">
        <v>0</v>
      </c>
      <c r="AO908">
        <v>0</v>
      </c>
      <c r="AP908" t="s">
        <v>106</v>
      </c>
      <c r="AQ908" t="s">
        <v>107</v>
      </c>
      <c r="AR908" t="s">
        <v>108</v>
      </c>
      <c r="AS908" t="s">
        <v>109</v>
      </c>
      <c r="AT908" t="s">
        <v>110</v>
      </c>
      <c r="AU908" t="s">
        <v>104</v>
      </c>
      <c r="AX908" t="s">
        <v>104</v>
      </c>
      <c r="AY908">
        <v>0</v>
      </c>
      <c r="AZ908">
        <v>0</v>
      </c>
      <c r="BA908">
        <v>4.75</v>
      </c>
      <c r="BC908">
        <v>0</v>
      </c>
      <c r="BD908">
        <v>0</v>
      </c>
      <c r="BJ908" t="s">
        <v>111</v>
      </c>
      <c r="BK908" t="s">
        <v>125</v>
      </c>
      <c r="BL908" t="str">
        <f>"https://www.hvlgroup.com/Products/Specs/"&amp;"H353701-PN"</f>
        <v>https://www.hvlgroup.com/Products/Specs/H353701-PN</v>
      </c>
      <c r="BM908" t="s">
        <v>2128</v>
      </c>
      <c r="BN908" t="str">
        <f>"https://www.hvlgroup.com/Product/"&amp;"H353701-PN"</f>
        <v>https://www.hvlgroup.com/Product/H353701-PN</v>
      </c>
      <c r="BO908" t="s">
        <v>104</v>
      </c>
      <c r="BP908" t="s">
        <v>104</v>
      </c>
      <c r="BQ908" t="s">
        <v>2004</v>
      </c>
      <c r="BR908" t="s">
        <v>116</v>
      </c>
      <c r="BS908" t="s">
        <v>116</v>
      </c>
      <c r="BT908">
        <v>0</v>
      </c>
      <c r="BV908" s="1">
        <v>43617</v>
      </c>
      <c r="BW908">
        <v>123</v>
      </c>
      <c r="BX908">
        <v>14</v>
      </c>
      <c r="BY908" t="s">
        <v>104</v>
      </c>
      <c r="BZ908">
        <v>0</v>
      </c>
      <c r="CA908">
        <v>0</v>
      </c>
      <c r="CB908">
        <v>0</v>
      </c>
      <c r="CC908">
        <v>0</v>
      </c>
      <c r="CD908">
        <v>1</v>
      </c>
      <c r="CF908" t="s">
        <v>90</v>
      </c>
      <c r="CI908" t="s">
        <v>111</v>
      </c>
      <c r="CJ908" t="s">
        <v>118</v>
      </c>
      <c r="CK908" t="s">
        <v>111</v>
      </c>
      <c r="CL908" t="s">
        <v>119</v>
      </c>
      <c r="CM908" t="s">
        <v>104</v>
      </c>
    </row>
    <row r="909" spans="1:91" x14ac:dyDescent="0.25">
      <c r="A909" t="s">
        <v>89</v>
      </c>
      <c r="B909" t="s">
        <v>90</v>
      </c>
      <c r="C909" t="s">
        <v>2131</v>
      </c>
      <c r="D909" t="s">
        <v>2132</v>
      </c>
      <c r="E909" s="4">
        <v>806134892760</v>
      </c>
      <c r="F909" t="s">
        <v>990</v>
      </c>
      <c r="G909" s="4">
        <v>475</v>
      </c>
      <c r="H909" s="4">
        <v>950</v>
      </c>
      <c r="I909" t="s">
        <v>1088</v>
      </c>
      <c r="J909" t="s">
        <v>2116</v>
      </c>
      <c r="K909" t="s">
        <v>96</v>
      </c>
      <c r="L909" t="s">
        <v>97</v>
      </c>
      <c r="M909" t="s">
        <v>98</v>
      </c>
      <c r="N909" t="s">
        <v>99</v>
      </c>
      <c r="R909">
        <v>0</v>
      </c>
      <c r="S909">
        <v>0</v>
      </c>
      <c r="T909">
        <v>17.75</v>
      </c>
      <c r="U909">
        <v>0</v>
      </c>
      <c r="V909">
        <v>0</v>
      </c>
      <c r="W909">
        <v>42</v>
      </c>
      <c r="X909">
        <v>0</v>
      </c>
      <c r="Y909">
        <v>0</v>
      </c>
      <c r="Z909">
        <v>8</v>
      </c>
      <c r="AA909">
        <v>60</v>
      </c>
      <c r="AB909" t="s">
        <v>163</v>
      </c>
      <c r="AD909" t="s">
        <v>163</v>
      </c>
      <c r="AE909" t="s">
        <v>163</v>
      </c>
      <c r="AF909" t="s">
        <v>111</v>
      </c>
      <c r="AG909" t="s">
        <v>105</v>
      </c>
      <c r="AH909">
        <v>35</v>
      </c>
      <c r="AI909">
        <v>35</v>
      </c>
      <c r="AJ909">
        <v>12</v>
      </c>
      <c r="AK909">
        <v>0</v>
      </c>
      <c r="AL909">
        <v>0</v>
      </c>
      <c r="AM909">
        <v>0</v>
      </c>
      <c r="AN909">
        <v>0</v>
      </c>
      <c r="AO909">
        <v>0</v>
      </c>
      <c r="AP909" t="s">
        <v>106</v>
      </c>
      <c r="AQ909" t="s">
        <v>107</v>
      </c>
      <c r="AR909" t="s">
        <v>108</v>
      </c>
      <c r="AS909" t="s">
        <v>109</v>
      </c>
      <c r="AT909" t="s">
        <v>110</v>
      </c>
      <c r="AU909" t="s">
        <v>104</v>
      </c>
      <c r="AX909" t="s">
        <v>104</v>
      </c>
      <c r="AY909">
        <v>0</v>
      </c>
      <c r="AZ909">
        <v>0</v>
      </c>
      <c r="BA909">
        <v>0</v>
      </c>
      <c r="BC909">
        <v>0</v>
      </c>
      <c r="BD909">
        <v>0</v>
      </c>
      <c r="BJ909" t="s">
        <v>111</v>
      </c>
      <c r="BK909" t="s">
        <v>113</v>
      </c>
      <c r="BL909" t="str">
        <f>"https://www.hvlgroup.com/Products/Specs/"&amp;"H353808-AGB"</f>
        <v>https://www.hvlgroup.com/Products/Specs/H353808-AGB</v>
      </c>
      <c r="BM909" t="s">
        <v>2133</v>
      </c>
      <c r="BN909" t="str">
        <f>"https://www.hvlgroup.com/Product/"&amp;"H353808-AGB"</f>
        <v>https://www.hvlgroup.com/Product/H353808-AGB</v>
      </c>
      <c r="BO909" t="s">
        <v>104</v>
      </c>
      <c r="BP909" t="s">
        <v>104</v>
      </c>
      <c r="BQ909" t="s">
        <v>2004</v>
      </c>
      <c r="BR909" t="s">
        <v>116</v>
      </c>
      <c r="BS909" t="s">
        <v>116</v>
      </c>
      <c r="BT909">
        <v>0</v>
      </c>
      <c r="BV909" s="1">
        <v>43617</v>
      </c>
      <c r="BW909">
        <v>0</v>
      </c>
      <c r="BX909">
        <v>0</v>
      </c>
      <c r="BY909" t="s">
        <v>104</v>
      </c>
      <c r="BZ909">
        <v>0</v>
      </c>
      <c r="CA909">
        <v>0</v>
      </c>
      <c r="CB909">
        <v>0</v>
      </c>
      <c r="CC909">
        <v>0</v>
      </c>
      <c r="CD909">
        <v>1</v>
      </c>
      <c r="CF909" t="s">
        <v>90</v>
      </c>
      <c r="CI909" t="s">
        <v>111</v>
      </c>
      <c r="CJ909" t="s">
        <v>118</v>
      </c>
      <c r="CK909" t="s">
        <v>111</v>
      </c>
      <c r="CL909" t="s">
        <v>119</v>
      </c>
      <c r="CM909" t="s">
        <v>104</v>
      </c>
    </row>
    <row r="910" spans="1:91" x14ac:dyDescent="0.25">
      <c r="A910" t="s">
        <v>89</v>
      </c>
      <c r="B910" t="s">
        <v>90</v>
      </c>
      <c r="C910" t="s">
        <v>2134</v>
      </c>
      <c r="D910" t="s">
        <v>2132</v>
      </c>
      <c r="E910" s="4">
        <v>806134892838</v>
      </c>
      <c r="F910" t="s">
        <v>990</v>
      </c>
      <c r="G910" s="4">
        <v>475</v>
      </c>
      <c r="H910" s="4">
        <v>950</v>
      </c>
      <c r="I910" t="s">
        <v>1088</v>
      </c>
      <c r="J910" t="s">
        <v>2116</v>
      </c>
      <c r="K910" t="s">
        <v>96</v>
      </c>
      <c r="L910" t="s">
        <v>97</v>
      </c>
      <c r="M910" t="s">
        <v>98</v>
      </c>
      <c r="N910" t="s">
        <v>121</v>
      </c>
      <c r="R910">
        <v>0</v>
      </c>
      <c r="S910">
        <v>0</v>
      </c>
      <c r="T910">
        <v>17.75</v>
      </c>
      <c r="U910">
        <v>0</v>
      </c>
      <c r="V910">
        <v>0</v>
      </c>
      <c r="W910">
        <v>42</v>
      </c>
      <c r="X910">
        <v>0</v>
      </c>
      <c r="Y910">
        <v>0</v>
      </c>
      <c r="Z910">
        <v>8</v>
      </c>
      <c r="AA910">
        <v>60</v>
      </c>
      <c r="AB910" t="s">
        <v>163</v>
      </c>
      <c r="AD910" t="s">
        <v>163</v>
      </c>
      <c r="AE910" t="s">
        <v>163</v>
      </c>
      <c r="AF910" t="s">
        <v>111</v>
      </c>
      <c r="AG910" t="s">
        <v>105</v>
      </c>
      <c r="AH910">
        <v>35</v>
      </c>
      <c r="AI910">
        <v>35</v>
      </c>
      <c r="AJ910">
        <v>12</v>
      </c>
      <c r="AK910">
        <v>0</v>
      </c>
      <c r="AL910">
        <v>0</v>
      </c>
      <c r="AM910">
        <v>0</v>
      </c>
      <c r="AN910">
        <v>0</v>
      </c>
      <c r="AO910">
        <v>0</v>
      </c>
      <c r="AP910" t="s">
        <v>106</v>
      </c>
      <c r="AQ910" t="s">
        <v>107</v>
      </c>
      <c r="AR910" t="s">
        <v>108</v>
      </c>
      <c r="AS910" t="s">
        <v>109</v>
      </c>
      <c r="AT910" t="s">
        <v>110</v>
      </c>
      <c r="AU910" t="s">
        <v>104</v>
      </c>
      <c r="AX910" t="s">
        <v>104</v>
      </c>
      <c r="AY910">
        <v>0</v>
      </c>
      <c r="AZ910">
        <v>0</v>
      </c>
      <c r="BA910">
        <v>0</v>
      </c>
      <c r="BC910">
        <v>0</v>
      </c>
      <c r="BD910">
        <v>0</v>
      </c>
      <c r="BJ910" t="s">
        <v>111</v>
      </c>
      <c r="BK910" t="s">
        <v>122</v>
      </c>
      <c r="BL910" t="str">
        <f>"https://www.hvlgroup.com/Products/Specs/"&amp;"H353808-OB"</f>
        <v>https://www.hvlgroup.com/Products/Specs/H353808-OB</v>
      </c>
      <c r="BM910" t="s">
        <v>2133</v>
      </c>
      <c r="BN910" t="str">
        <f>"https://www.hvlgroup.com/Product/"&amp;"H353808-OB"</f>
        <v>https://www.hvlgroup.com/Product/H353808-OB</v>
      </c>
      <c r="BO910" t="s">
        <v>104</v>
      </c>
      <c r="BP910" t="s">
        <v>104</v>
      </c>
      <c r="BQ910" t="s">
        <v>2004</v>
      </c>
      <c r="BR910" t="s">
        <v>116</v>
      </c>
      <c r="BS910" t="s">
        <v>116</v>
      </c>
      <c r="BT910">
        <v>0</v>
      </c>
      <c r="BV910" s="1">
        <v>43617</v>
      </c>
      <c r="BW910">
        <v>0</v>
      </c>
      <c r="BX910">
        <v>0</v>
      </c>
      <c r="BY910" t="s">
        <v>104</v>
      </c>
      <c r="BZ910">
        <v>0</v>
      </c>
      <c r="CA910">
        <v>0</v>
      </c>
      <c r="CB910">
        <v>0</v>
      </c>
      <c r="CC910">
        <v>0</v>
      </c>
      <c r="CD910">
        <v>1</v>
      </c>
      <c r="CF910" t="s">
        <v>90</v>
      </c>
      <c r="CI910" t="s">
        <v>111</v>
      </c>
      <c r="CJ910" t="s">
        <v>118</v>
      </c>
      <c r="CK910" t="s">
        <v>111</v>
      </c>
      <c r="CL910" t="s">
        <v>119</v>
      </c>
      <c r="CM910" t="s">
        <v>104</v>
      </c>
    </row>
    <row r="911" spans="1:91" x14ac:dyDescent="0.25">
      <c r="A911" t="s">
        <v>89</v>
      </c>
      <c r="B911" t="s">
        <v>90</v>
      </c>
      <c r="C911" t="s">
        <v>2135</v>
      </c>
      <c r="D911" t="s">
        <v>2132</v>
      </c>
      <c r="E911" s="4">
        <v>806134892777</v>
      </c>
      <c r="F911" t="s">
        <v>990</v>
      </c>
      <c r="G911" s="4">
        <v>475</v>
      </c>
      <c r="H911" s="4">
        <v>950</v>
      </c>
      <c r="I911" t="s">
        <v>1088</v>
      </c>
      <c r="J911" t="s">
        <v>2116</v>
      </c>
      <c r="K911" t="s">
        <v>96</v>
      </c>
      <c r="L911" t="s">
        <v>97</v>
      </c>
      <c r="M911" t="s">
        <v>98</v>
      </c>
      <c r="N911" t="s">
        <v>124</v>
      </c>
      <c r="R911">
        <v>0</v>
      </c>
      <c r="S911">
        <v>0</v>
      </c>
      <c r="T911">
        <v>17.75</v>
      </c>
      <c r="U911">
        <v>0</v>
      </c>
      <c r="V911">
        <v>0</v>
      </c>
      <c r="W911">
        <v>42</v>
      </c>
      <c r="X911">
        <v>0</v>
      </c>
      <c r="Y911">
        <v>0</v>
      </c>
      <c r="Z911">
        <v>8</v>
      </c>
      <c r="AA911">
        <v>60</v>
      </c>
      <c r="AB911" t="s">
        <v>163</v>
      </c>
      <c r="AD911" t="s">
        <v>163</v>
      </c>
      <c r="AE911" t="s">
        <v>163</v>
      </c>
      <c r="AF911" t="s">
        <v>111</v>
      </c>
      <c r="AG911" t="s">
        <v>105</v>
      </c>
      <c r="AH911">
        <v>35</v>
      </c>
      <c r="AI911">
        <v>35</v>
      </c>
      <c r="AJ911">
        <v>12</v>
      </c>
      <c r="AK911">
        <v>0</v>
      </c>
      <c r="AL911">
        <v>0</v>
      </c>
      <c r="AM911">
        <v>0</v>
      </c>
      <c r="AN911">
        <v>0</v>
      </c>
      <c r="AO911">
        <v>0</v>
      </c>
      <c r="AP911" t="s">
        <v>106</v>
      </c>
      <c r="AQ911" t="s">
        <v>107</v>
      </c>
      <c r="AR911" t="s">
        <v>108</v>
      </c>
      <c r="AS911" t="s">
        <v>109</v>
      </c>
      <c r="AT911" t="s">
        <v>110</v>
      </c>
      <c r="AU911" t="s">
        <v>104</v>
      </c>
      <c r="AX911" t="s">
        <v>104</v>
      </c>
      <c r="AY911">
        <v>0</v>
      </c>
      <c r="AZ911">
        <v>0</v>
      </c>
      <c r="BA911">
        <v>0</v>
      </c>
      <c r="BC911">
        <v>0</v>
      </c>
      <c r="BD911">
        <v>0</v>
      </c>
      <c r="BJ911" t="s">
        <v>111</v>
      </c>
      <c r="BK911" t="s">
        <v>125</v>
      </c>
      <c r="BL911" t="str">
        <f>"https://www.hvlgroup.com/Products/Specs/"&amp;"H353808-PN"</f>
        <v>https://www.hvlgroup.com/Products/Specs/H353808-PN</v>
      </c>
      <c r="BM911" t="s">
        <v>2133</v>
      </c>
      <c r="BN911" t="str">
        <f>"https://www.hvlgroup.com/Product/"&amp;"H353808-PN"</f>
        <v>https://www.hvlgroup.com/Product/H353808-PN</v>
      </c>
      <c r="BO911" t="s">
        <v>104</v>
      </c>
      <c r="BP911" t="s">
        <v>104</v>
      </c>
      <c r="BQ911" t="s">
        <v>2004</v>
      </c>
      <c r="BR911" t="s">
        <v>116</v>
      </c>
      <c r="BS911" t="s">
        <v>116</v>
      </c>
      <c r="BT911">
        <v>0</v>
      </c>
      <c r="BV911" s="1">
        <v>43617</v>
      </c>
      <c r="BW911">
        <v>0</v>
      </c>
      <c r="BX911">
        <v>0</v>
      </c>
      <c r="BY911" t="s">
        <v>104</v>
      </c>
      <c r="BZ911">
        <v>0</v>
      </c>
      <c r="CA911">
        <v>0</v>
      </c>
      <c r="CB911">
        <v>0</v>
      </c>
      <c r="CC911">
        <v>0</v>
      </c>
      <c r="CD911">
        <v>1</v>
      </c>
      <c r="CF911" t="s">
        <v>90</v>
      </c>
      <c r="CI911" t="s">
        <v>111</v>
      </c>
      <c r="CJ911" t="s">
        <v>118</v>
      </c>
      <c r="CK911" t="s">
        <v>111</v>
      </c>
      <c r="CL911" t="s">
        <v>119</v>
      </c>
      <c r="CM911" t="s">
        <v>104</v>
      </c>
    </row>
    <row r="912" spans="1:91" x14ac:dyDescent="0.25">
      <c r="A912" t="s">
        <v>89</v>
      </c>
      <c r="B912" t="s">
        <v>90</v>
      </c>
      <c r="C912" t="s">
        <v>2136</v>
      </c>
      <c r="D912" t="s">
        <v>2137</v>
      </c>
      <c r="E912" s="4">
        <v>806134891152</v>
      </c>
      <c r="F912" t="s">
        <v>93</v>
      </c>
      <c r="G912" s="4">
        <v>52</v>
      </c>
      <c r="H912" s="4">
        <v>104</v>
      </c>
      <c r="I912" t="s">
        <v>94</v>
      </c>
      <c r="J912" t="s">
        <v>2138</v>
      </c>
      <c r="K912" t="s">
        <v>96</v>
      </c>
      <c r="L912" t="s">
        <v>97</v>
      </c>
      <c r="M912" t="s">
        <v>98</v>
      </c>
      <c r="N912" t="s">
        <v>99</v>
      </c>
      <c r="O912" t="s">
        <v>100</v>
      </c>
      <c r="R912">
        <v>0</v>
      </c>
      <c r="S912">
        <v>0</v>
      </c>
      <c r="T912">
        <v>6</v>
      </c>
      <c r="U912">
        <v>0</v>
      </c>
      <c r="V912">
        <v>0</v>
      </c>
      <c r="W912">
        <v>6</v>
      </c>
      <c r="X912">
        <v>7.25</v>
      </c>
      <c r="Y912">
        <v>0</v>
      </c>
      <c r="Z912">
        <v>1</v>
      </c>
      <c r="AA912">
        <v>60</v>
      </c>
      <c r="AB912" t="s">
        <v>182</v>
      </c>
      <c r="AD912" t="s">
        <v>182</v>
      </c>
      <c r="AE912" t="s">
        <v>182</v>
      </c>
      <c r="AF912" t="s">
        <v>111</v>
      </c>
      <c r="AG912" t="s">
        <v>105</v>
      </c>
      <c r="AH912">
        <v>12</v>
      </c>
      <c r="AI912">
        <v>8</v>
      </c>
      <c r="AJ912">
        <v>10</v>
      </c>
      <c r="AK912">
        <v>0</v>
      </c>
      <c r="AL912">
        <v>0</v>
      </c>
      <c r="AM912">
        <v>0</v>
      </c>
      <c r="AN912">
        <v>0</v>
      </c>
      <c r="AO912">
        <v>0</v>
      </c>
      <c r="AP912" t="s">
        <v>106</v>
      </c>
      <c r="AQ912" t="s">
        <v>107</v>
      </c>
      <c r="AR912" t="s">
        <v>108</v>
      </c>
      <c r="AS912" t="s">
        <v>109</v>
      </c>
      <c r="AT912" t="s">
        <v>110</v>
      </c>
      <c r="AU912" t="s">
        <v>104</v>
      </c>
      <c r="AX912" t="s">
        <v>104</v>
      </c>
      <c r="AY912">
        <v>0</v>
      </c>
      <c r="AZ912">
        <v>0</v>
      </c>
      <c r="BA912">
        <v>4.75</v>
      </c>
      <c r="BC912">
        <v>0</v>
      </c>
      <c r="BD912">
        <v>7</v>
      </c>
      <c r="BJ912" t="s">
        <v>111</v>
      </c>
      <c r="BK912" t="s">
        <v>113</v>
      </c>
      <c r="BL912" t="str">
        <f>"https://www.hvlgroup.com/Products/Specs/"&amp;"H357101-AGB"</f>
        <v>https://www.hvlgroup.com/Products/Specs/H357101-AGB</v>
      </c>
      <c r="BM912" t="s">
        <v>2139</v>
      </c>
      <c r="BN912" t="str">
        <f>"https://www.hvlgroup.com/Product/"&amp;"H357101-AGB"</f>
        <v>https://www.hvlgroup.com/Product/H357101-AGB</v>
      </c>
      <c r="BO912" t="s">
        <v>104</v>
      </c>
      <c r="BP912" t="s">
        <v>104</v>
      </c>
      <c r="BQ912" t="s">
        <v>2004</v>
      </c>
      <c r="BR912" t="s">
        <v>116</v>
      </c>
      <c r="BS912" t="s">
        <v>2140</v>
      </c>
      <c r="BT912">
        <v>0</v>
      </c>
      <c r="BV912" s="1">
        <v>43617</v>
      </c>
      <c r="BW912">
        <v>0</v>
      </c>
      <c r="BX912">
        <v>0</v>
      </c>
      <c r="BY912" t="s">
        <v>104</v>
      </c>
      <c r="BZ912">
        <v>0</v>
      </c>
      <c r="CA912">
        <v>0</v>
      </c>
      <c r="CB912">
        <v>0</v>
      </c>
      <c r="CC912">
        <v>0</v>
      </c>
      <c r="CD912">
        <v>1</v>
      </c>
      <c r="CF912" t="s">
        <v>90</v>
      </c>
      <c r="CI912" t="s">
        <v>111</v>
      </c>
      <c r="CJ912" t="s">
        <v>118</v>
      </c>
      <c r="CK912" t="s">
        <v>111</v>
      </c>
      <c r="CL912" t="s">
        <v>119</v>
      </c>
      <c r="CM912" t="s">
        <v>104</v>
      </c>
    </row>
    <row r="913" spans="1:91" x14ac:dyDescent="0.25">
      <c r="A913" t="s">
        <v>89</v>
      </c>
      <c r="B913" t="s">
        <v>90</v>
      </c>
      <c r="C913" t="s">
        <v>2141</v>
      </c>
      <c r="D913" t="s">
        <v>2137</v>
      </c>
      <c r="E913" s="4">
        <v>806134890810</v>
      </c>
      <c r="F913" t="s">
        <v>93</v>
      </c>
      <c r="G913" s="4">
        <v>52</v>
      </c>
      <c r="H913" s="4">
        <v>104</v>
      </c>
      <c r="I913" t="s">
        <v>548</v>
      </c>
      <c r="J913" t="s">
        <v>2138</v>
      </c>
      <c r="K913" t="s">
        <v>96</v>
      </c>
      <c r="L913" t="s">
        <v>97</v>
      </c>
      <c r="M913" t="s">
        <v>98</v>
      </c>
      <c r="N913" t="s">
        <v>124</v>
      </c>
      <c r="O913" t="s">
        <v>100</v>
      </c>
      <c r="R913">
        <v>0</v>
      </c>
      <c r="S913">
        <v>0</v>
      </c>
      <c r="T913">
        <v>6</v>
      </c>
      <c r="U913">
        <v>0</v>
      </c>
      <c r="V913">
        <v>0</v>
      </c>
      <c r="W913">
        <v>6</v>
      </c>
      <c r="X913">
        <v>7.25</v>
      </c>
      <c r="Y913">
        <v>0</v>
      </c>
      <c r="Z913">
        <v>1</v>
      </c>
      <c r="AA913">
        <v>60</v>
      </c>
      <c r="AB913" t="s">
        <v>182</v>
      </c>
      <c r="AD913" t="s">
        <v>182</v>
      </c>
      <c r="AE913" t="s">
        <v>182</v>
      </c>
      <c r="AF913" t="s">
        <v>111</v>
      </c>
      <c r="AG913" t="s">
        <v>105</v>
      </c>
      <c r="AH913">
        <v>12</v>
      </c>
      <c r="AI913">
        <v>8</v>
      </c>
      <c r="AJ913">
        <v>10</v>
      </c>
      <c r="AK913">
        <v>0</v>
      </c>
      <c r="AL913">
        <v>0</v>
      </c>
      <c r="AM913">
        <v>0</v>
      </c>
      <c r="AN913">
        <v>0</v>
      </c>
      <c r="AO913">
        <v>0</v>
      </c>
      <c r="AP913" t="s">
        <v>106</v>
      </c>
      <c r="AQ913" t="s">
        <v>107</v>
      </c>
      <c r="AR913" t="s">
        <v>108</v>
      </c>
      <c r="AS913" t="s">
        <v>109</v>
      </c>
      <c r="AT913" t="s">
        <v>110</v>
      </c>
      <c r="AU913" t="s">
        <v>104</v>
      </c>
      <c r="AX913" t="s">
        <v>104</v>
      </c>
      <c r="AY913">
        <v>0</v>
      </c>
      <c r="AZ913">
        <v>0</v>
      </c>
      <c r="BA913">
        <v>4.75</v>
      </c>
      <c r="BC913">
        <v>0</v>
      </c>
      <c r="BD913">
        <v>7</v>
      </c>
      <c r="BJ913" t="s">
        <v>111</v>
      </c>
      <c r="BK913" t="s">
        <v>125</v>
      </c>
      <c r="BL913" t="str">
        <f>"https://www.hvlgroup.com/Products/Specs/"&amp;"H357101-PN"</f>
        <v>https://www.hvlgroup.com/Products/Specs/H357101-PN</v>
      </c>
      <c r="BM913" t="s">
        <v>2139</v>
      </c>
      <c r="BN913" t="str">
        <f>"https://www.hvlgroup.com/Product/"&amp;"H357101-PN"</f>
        <v>https://www.hvlgroup.com/Product/H357101-PN</v>
      </c>
      <c r="BO913" t="s">
        <v>104</v>
      </c>
      <c r="BP913" t="s">
        <v>104</v>
      </c>
      <c r="BQ913" t="s">
        <v>2004</v>
      </c>
      <c r="BR913" t="s">
        <v>116</v>
      </c>
      <c r="BS913" t="s">
        <v>2140</v>
      </c>
      <c r="BT913">
        <v>0</v>
      </c>
      <c r="BV913" s="1">
        <v>43617</v>
      </c>
      <c r="BW913">
        <v>0</v>
      </c>
      <c r="BX913">
        <v>0</v>
      </c>
      <c r="BY913" t="s">
        <v>104</v>
      </c>
      <c r="BZ913">
        <v>0</v>
      </c>
      <c r="CA913">
        <v>0</v>
      </c>
      <c r="CB913">
        <v>0</v>
      </c>
      <c r="CC913">
        <v>0</v>
      </c>
      <c r="CD913">
        <v>1</v>
      </c>
      <c r="CF913" t="s">
        <v>90</v>
      </c>
      <c r="CI913" t="s">
        <v>111</v>
      </c>
      <c r="CJ913" t="s">
        <v>118</v>
      </c>
      <c r="CK913" t="s">
        <v>111</v>
      </c>
      <c r="CL913" t="s">
        <v>119</v>
      </c>
      <c r="CM913" t="s">
        <v>104</v>
      </c>
    </row>
    <row r="914" spans="1:91" x14ac:dyDescent="0.25">
      <c r="A914" t="s">
        <v>89</v>
      </c>
      <c r="B914" t="s">
        <v>90</v>
      </c>
      <c r="C914" t="s">
        <v>2142</v>
      </c>
      <c r="D914" t="s">
        <v>2143</v>
      </c>
      <c r="E914" s="4">
        <v>806134890902</v>
      </c>
      <c r="F914" t="s">
        <v>2144</v>
      </c>
      <c r="G914" s="4">
        <v>99</v>
      </c>
      <c r="H914" s="4">
        <v>198</v>
      </c>
      <c r="I914" t="s">
        <v>1061</v>
      </c>
      <c r="J914" t="s">
        <v>2138</v>
      </c>
      <c r="K914" t="s">
        <v>96</v>
      </c>
      <c r="L914" t="s">
        <v>97</v>
      </c>
      <c r="M914" t="s">
        <v>98</v>
      </c>
      <c r="N914" t="s">
        <v>99</v>
      </c>
      <c r="O914" t="s">
        <v>100</v>
      </c>
      <c r="R914">
        <v>0</v>
      </c>
      <c r="S914">
        <v>14.25</v>
      </c>
      <c r="T914">
        <v>6</v>
      </c>
      <c r="U914">
        <v>0</v>
      </c>
      <c r="V914">
        <v>0</v>
      </c>
      <c r="W914">
        <v>0</v>
      </c>
      <c r="X914">
        <v>7.25</v>
      </c>
      <c r="Y914">
        <v>0</v>
      </c>
      <c r="Z914">
        <v>2</v>
      </c>
      <c r="AA914">
        <v>60</v>
      </c>
      <c r="AB914" t="s">
        <v>1916</v>
      </c>
      <c r="AD914" t="s">
        <v>1916</v>
      </c>
      <c r="AE914" t="s">
        <v>1916</v>
      </c>
      <c r="AF914" t="s">
        <v>111</v>
      </c>
      <c r="AG914" t="s">
        <v>105</v>
      </c>
      <c r="AH914">
        <v>14</v>
      </c>
      <c r="AI914">
        <v>13</v>
      </c>
      <c r="AJ914">
        <v>8</v>
      </c>
      <c r="AK914">
        <v>0</v>
      </c>
      <c r="AL914">
        <v>0</v>
      </c>
      <c r="AM914">
        <v>0</v>
      </c>
      <c r="AN914">
        <v>0</v>
      </c>
      <c r="AO914">
        <v>0</v>
      </c>
      <c r="AP914" t="s">
        <v>106</v>
      </c>
      <c r="AQ914" t="s">
        <v>107</v>
      </c>
      <c r="AR914" t="s">
        <v>108</v>
      </c>
      <c r="AS914" t="s">
        <v>109</v>
      </c>
      <c r="AT914" t="s">
        <v>110</v>
      </c>
      <c r="AU914" t="s">
        <v>104</v>
      </c>
      <c r="AX914" t="s">
        <v>104</v>
      </c>
      <c r="AY914">
        <v>0</v>
      </c>
      <c r="AZ914">
        <v>0</v>
      </c>
      <c r="BA914">
        <v>4.75</v>
      </c>
      <c r="BC914">
        <v>0</v>
      </c>
      <c r="BD914">
        <v>7</v>
      </c>
      <c r="BJ914" t="s">
        <v>111</v>
      </c>
      <c r="BK914" t="s">
        <v>113</v>
      </c>
      <c r="BL914" t="str">
        <f>"https://www.hvlgroup.com/Products/Specs/"&amp;"H357302-AGB"</f>
        <v>https://www.hvlgroup.com/Products/Specs/H357302-AGB</v>
      </c>
      <c r="BM914" t="s">
        <v>2139</v>
      </c>
      <c r="BN914" t="str">
        <f>"https://www.hvlgroup.com/Product/"&amp;"H357302-AGB"</f>
        <v>https://www.hvlgroup.com/Product/H357302-AGB</v>
      </c>
      <c r="BO914" t="s">
        <v>104</v>
      </c>
      <c r="BP914" t="s">
        <v>104</v>
      </c>
      <c r="BQ914" t="s">
        <v>2004</v>
      </c>
      <c r="BR914" t="s">
        <v>116</v>
      </c>
      <c r="BS914" t="s">
        <v>2140</v>
      </c>
      <c r="BT914">
        <v>0</v>
      </c>
      <c r="BV914" s="1">
        <v>43617</v>
      </c>
      <c r="BW914">
        <v>0</v>
      </c>
      <c r="BX914">
        <v>0</v>
      </c>
      <c r="BY914" t="s">
        <v>104</v>
      </c>
      <c r="BZ914">
        <v>0</v>
      </c>
      <c r="CA914">
        <v>0</v>
      </c>
      <c r="CB914">
        <v>0</v>
      </c>
      <c r="CC914">
        <v>0</v>
      </c>
      <c r="CD914">
        <v>1</v>
      </c>
      <c r="CF914" t="s">
        <v>90</v>
      </c>
      <c r="CI914" t="s">
        <v>111</v>
      </c>
      <c r="CJ914" t="s">
        <v>118</v>
      </c>
      <c r="CK914" t="s">
        <v>111</v>
      </c>
      <c r="CL914" t="s">
        <v>119</v>
      </c>
      <c r="CM914" t="s">
        <v>104</v>
      </c>
    </row>
    <row r="915" spans="1:91" x14ac:dyDescent="0.25">
      <c r="A915" t="s">
        <v>89</v>
      </c>
      <c r="B915" t="s">
        <v>90</v>
      </c>
      <c r="C915" t="s">
        <v>2145</v>
      </c>
      <c r="D915" t="s">
        <v>2143</v>
      </c>
      <c r="E915" s="4">
        <v>806134892173</v>
      </c>
      <c r="F915" t="s">
        <v>2144</v>
      </c>
      <c r="G915" s="4">
        <v>99</v>
      </c>
      <c r="H915" s="4">
        <v>198</v>
      </c>
      <c r="I915" t="s">
        <v>1061</v>
      </c>
      <c r="J915" t="s">
        <v>2138</v>
      </c>
      <c r="K915" t="s">
        <v>96</v>
      </c>
      <c r="L915" t="s">
        <v>97</v>
      </c>
      <c r="M915" t="s">
        <v>98</v>
      </c>
      <c r="N915" t="s">
        <v>124</v>
      </c>
      <c r="O915" t="s">
        <v>100</v>
      </c>
      <c r="R915">
        <v>0</v>
      </c>
      <c r="S915">
        <v>14.25</v>
      </c>
      <c r="T915">
        <v>6</v>
      </c>
      <c r="U915">
        <v>0</v>
      </c>
      <c r="V915">
        <v>0</v>
      </c>
      <c r="W915">
        <v>0</v>
      </c>
      <c r="X915">
        <v>7.25</v>
      </c>
      <c r="Y915">
        <v>0</v>
      </c>
      <c r="Z915">
        <v>2</v>
      </c>
      <c r="AA915">
        <v>60</v>
      </c>
      <c r="AB915" t="s">
        <v>1916</v>
      </c>
      <c r="AD915" t="s">
        <v>1916</v>
      </c>
      <c r="AE915" t="s">
        <v>1916</v>
      </c>
      <c r="AF915" t="s">
        <v>111</v>
      </c>
      <c r="AG915" t="s">
        <v>105</v>
      </c>
      <c r="AH915">
        <v>14</v>
      </c>
      <c r="AI915">
        <v>13</v>
      </c>
      <c r="AJ915">
        <v>8</v>
      </c>
      <c r="AK915">
        <v>0</v>
      </c>
      <c r="AL915">
        <v>0</v>
      </c>
      <c r="AM915">
        <v>0</v>
      </c>
      <c r="AN915">
        <v>0</v>
      </c>
      <c r="AO915">
        <v>0</v>
      </c>
      <c r="AP915" t="s">
        <v>106</v>
      </c>
      <c r="AQ915" t="s">
        <v>107</v>
      </c>
      <c r="AR915" t="s">
        <v>108</v>
      </c>
      <c r="AS915" t="s">
        <v>109</v>
      </c>
      <c r="AT915" t="s">
        <v>110</v>
      </c>
      <c r="AU915" t="s">
        <v>104</v>
      </c>
      <c r="AX915" t="s">
        <v>104</v>
      </c>
      <c r="AY915">
        <v>0</v>
      </c>
      <c r="AZ915">
        <v>0</v>
      </c>
      <c r="BA915">
        <v>4.75</v>
      </c>
      <c r="BC915">
        <v>0</v>
      </c>
      <c r="BD915">
        <v>7</v>
      </c>
      <c r="BJ915" t="s">
        <v>111</v>
      </c>
      <c r="BK915" t="s">
        <v>125</v>
      </c>
      <c r="BL915" t="str">
        <f>"https://www.hvlgroup.com/Products/Specs/"&amp;"H357302-PN"</f>
        <v>https://www.hvlgroup.com/Products/Specs/H357302-PN</v>
      </c>
      <c r="BM915" t="s">
        <v>2139</v>
      </c>
      <c r="BN915" t="str">
        <f>"https://www.hvlgroup.com/Product/"&amp;"H357302-PN"</f>
        <v>https://www.hvlgroup.com/Product/H357302-PN</v>
      </c>
      <c r="BO915" t="s">
        <v>104</v>
      </c>
      <c r="BP915" t="s">
        <v>104</v>
      </c>
      <c r="BQ915" t="s">
        <v>2004</v>
      </c>
      <c r="BR915" t="s">
        <v>116</v>
      </c>
      <c r="BS915" t="s">
        <v>2140</v>
      </c>
      <c r="BT915">
        <v>0</v>
      </c>
      <c r="BV915" s="1">
        <v>43617</v>
      </c>
      <c r="BW915">
        <v>0</v>
      </c>
      <c r="BX915">
        <v>0</v>
      </c>
      <c r="BY915" t="s">
        <v>104</v>
      </c>
      <c r="BZ915">
        <v>0</v>
      </c>
      <c r="CA915">
        <v>0</v>
      </c>
      <c r="CB915">
        <v>0</v>
      </c>
      <c r="CC915">
        <v>0</v>
      </c>
      <c r="CD915">
        <v>1</v>
      </c>
      <c r="CF915" t="s">
        <v>90</v>
      </c>
      <c r="CI915" t="s">
        <v>111</v>
      </c>
      <c r="CJ915" t="s">
        <v>118</v>
      </c>
      <c r="CK915" t="s">
        <v>111</v>
      </c>
      <c r="CL915" t="s">
        <v>119</v>
      </c>
      <c r="CM915" t="s">
        <v>104</v>
      </c>
    </row>
    <row r="916" spans="1:91" x14ac:dyDescent="0.25">
      <c r="A916" t="s">
        <v>89</v>
      </c>
      <c r="B916" t="s">
        <v>90</v>
      </c>
      <c r="C916" t="s">
        <v>2146</v>
      </c>
      <c r="D916" t="s">
        <v>2147</v>
      </c>
      <c r="E916" s="4">
        <v>806134892166</v>
      </c>
      <c r="F916" t="s">
        <v>2148</v>
      </c>
      <c r="G916" s="4">
        <v>145</v>
      </c>
      <c r="H916" s="4">
        <v>290</v>
      </c>
      <c r="I916" t="s">
        <v>1061</v>
      </c>
      <c r="J916" t="s">
        <v>2138</v>
      </c>
      <c r="K916" t="s">
        <v>96</v>
      </c>
      <c r="L916" t="s">
        <v>97</v>
      </c>
      <c r="M916" t="s">
        <v>98</v>
      </c>
      <c r="N916" t="s">
        <v>99</v>
      </c>
      <c r="O916" t="s">
        <v>100</v>
      </c>
      <c r="R916">
        <v>0</v>
      </c>
      <c r="S916">
        <v>22</v>
      </c>
      <c r="T916">
        <v>6</v>
      </c>
      <c r="U916">
        <v>0</v>
      </c>
      <c r="V916">
        <v>0</v>
      </c>
      <c r="W916">
        <v>0</v>
      </c>
      <c r="X916">
        <v>7.25</v>
      </c>
      <c r="Y916">
        <v>0</v>
      </c>
      <c r="Z916">
        <v>3</v>
      </c>
      <c r="AA916">
        <v>60</v>
      </c>
      <c r="AB916" t="s">
        <v>1916</v>
      </c>
      <c r="AD916" t="s">
        <v>1916</v>
      </c>
      <c r="AE916" t="s">
        <v>1916</v>
      </c>
      <c r="AF916" t="s">
        <v>111</v>
      </c>
      <c r="AG916" t="s">
        <v>105</v>
      </c>
      <c r="AH916">
        <v>23.625399999999999</v>
      </c>
      <c r="AI916">
        <v>12.181699999999999</v>
      </c>
      <c r="AJ916">
        <v>9.2853999999999992</v>
      </c>
      <c r="AK916">
        <v>0</v>
      </c>
      <c r="AL916">
        <v>0</v>
      </c>
      <c r="AM916">
        <v>0</v>
      </c>
      <c r="AN916">
        <v>0</v>
      </c>
      <c r="AO916">
        <v>0</v>
      </c>
      <c r="AP916" t="s">
        <v>106</v>
      </c>
      <c r="AQ916" t="s">
        <v>107</v>
      </c>
      <c r="AR916" t="s">
        <v>108</v>
      </c>
      <c r="AS916" t="s">
        <v>109</v>
      </c>
      <c r="AT916" t="s">
        <v>110</v>
      </c>
      <c r="AU916" t="s">
        <v>104</v>
      </c>
      <c r="AX916" t="s">
        <v>104</v>
      </c>
      <c r="AY916">
        <v>0</v>
      </c>
      <c r="AZ916">
        <v>0</v>
      </c>
      <c r="BA916">
        <v>4.75</v>
      </c>
      <c r="BC916">
        <v>0</v>
      </c>
      <c r="BD916">
        <v>7</v>
      </c>
      <c r="BJ916" t="s">
        <v>111</v>
      </c>
      <c r="BK916" t="s">
        <v>113</v>
      </c>
      <c r="BL916" t="str">
        <f>"https://www.hvlgroup.com/Products/Specs/"&amp;"H357303-AGB"</f>
        <v>https://www.hvlgroup.com/Products/Specs/H357303-AGB</v>
      </c>
      <c r="BM916" t="s">
        <v>2139</v>
      </c>
      <c r="BN916" t="str">
        <f>"https://www.hvlgroup.com/Product/"&amp;"H357303-AGB"</f>
        <v>https://www.hvlgroup.com/Product/H357303-AGB</v>
      </c>
      <c r="BO916" t="s">
        <v>104</v>
      </c>
      <c r="BP916" t="s">
        <v>104</v>
      </c>
      <c r="BQ916" t="s">
        <v>2004</v>
      </c>
      <c r="BR916" t="s">
        <v>116</v>
      </c>
      <c r="BS916" t="s">
        <v>2140</v>
      </c>
      <c r="BT916">
        <v>0</v>
      </c>
      <c r="BV916" s="1">
        <v>43617</v>
      </c>
      <c r="BW916">
        <v>0</v>
      </c>
      <c r="BX916">
        <v>0</v>
      </c>
      <c r="BY916" t="s">
        <v>104</v>
      </c>
      <c r="BZ916">
        <v>0</v>
      </c>
      <c r="CA916">
        <v>0</v>
      </c>
      <c r="CB916">
        <v>0</v>
      </c>
      <c r="CC916">
        <v>0</v>
      </c>
      <c r="CD916">
        <v>1</v>
      </c>
      <c r="CF916" t="s">
        <v>90</v>
      </c>
      <c r="CI916" t="s">
        <v>111</v>
      </c>
      <c r="CJ916" t="s">
        <v>118</v>
      </c>
      <c r="CK916" t="s">
        <v>111</v>
      </c>
      <c r="CL916" t="s">
        <v>119</v>
      </c>
      <c r="CM916" t="s">
        <v>104</v>
      </c>
    </row>
    <row r="917" spans="1:91" x14ac:dyDescent="0.25">
      <c r="A917" t="s">
        <v>89</v>
      </c>
      <c r="B917" t="s">
        <v>90</v>
      </c>
      <c r="C917" t="s">
        <v>2149</v>
      </c>
      <c r="D917" t="s">
        <v>2147</v>
      </c>
      <c r="E917" s="4">
        <v>806134892159</v>
      </c>
      <c r="F917" t="s">
        <v>2148</v>
      </c>
      <c r="G917" s="4">
        <v>145</v>
      </c>
      <c r="H917" s="4">
        <v>290</v>
      </c>
      <c r="I917" t="s">
        <v>1061</v>
      </c>
      <c r="J917" t="s">
        <v>2138</v>
      </c>
      <c r="K917" t="s">
        <v>96</v>
      </c>
      <c r="L917" t="s">
        <v>97</v>
      </c>
      <c r="M917" t="s">
        <v>98</v>
      </c>
      <c r="N917" t="s">
        <v>124</v>
      </c>
      <c r="O917" t="s">
        <v>100</v>
      </c>
      <c r="R917">
        <v>0</v>
      </c>
      <c r="S917">
        <v>22</v>
      </c>
      <c r="T917">
        <v>6</v>
      </c>
      <c r="U917">
        <v>0</v>
      </c>
      <c r="V917">
        <v>0</v>
      </c>
      <c r="W917">
        <v>0</v>
      </c>
      <c r="X917">
        <v>7.25</v>
      </c>
      <c r="Y917">
        <v>0</v>
      </c>
      <c r="Z917">
        <v>3</v>
      </c>
      <c r="AA917">
        <v>60</v>
      </c>
      <c r="AB917" t="s">
        <v>1916</v>
      </c>
      <c r="AD917" t="s">
        <v>1916</v>
      </c>
      <c r="AE917" t="s">
        <v>1916</v>
      </c>
      <c r="AF917" t="s">
        <v>111</v>
      </c>
      <c r="AG917" t="s">
        <v>105</v>
      </c>
      <c r="AH917">
        <v>22</v>
      </c>
      <c r="AI917">
        <v>13</v>
      </c>
      <c r="AJ917">
        <v>8</v>
      </c>
      <c r="AK917">
        <v>0</v>
      </c>
      <c r="AL917">
        <v>0</v>
      </c>
      <c r="AM917">
        <v>0</v>
      </c>
      <c r="AN917">
        <v>0</v>
      </c>
      <c r="AO917">
        <v>0</v>
      </c>
      <c r="AP917" t="s">
        <v>106</v>
      </c>
      <c r="AQ917" t="s">
        <v>107</v>
      </c>
      <c r="AR917" t="s">
        <v>108</v>
      </c>
      <c r="AS917" t="s">
        <v>109</v>
      </c>
      <c r="AT917" t="s">
        <v>110</v>
      </c>
      <c r="AU917" t="s">
        <v>104</v>
      </c>
      <c r="AX917" t="s">
        <v>104</v>
      </c>
      <c r="AY917">
        <v>0</v>
      </c>
      <c r="AZ917">
        <v>0</v>
      </c>
      <c r="BA917">
        <v>4.75</v>
      </c>
      <c r="BC917">
        <v>0</v>
      </c>
      <c r="BD917">
        <v>7</v>
      </c>
      <c r="BJ917" t="s">
        <v>111</v>
      </c>
      <c r="BK917" t="s">
        <v>125</v>
      </c>
      <c r="BL917" t="str">
        <f>"https://www.hvlgroup.com/Products/Specs/"&amp;"H357303-PN"</f>
        <v>https://www.hvlgroup.com/Products/Specs/H357303-PN</v>
      </c>
      <c r="BM917" t="s">
        <v>2139</v>
      </c>
      <c r="BN917" t="str">
        <f>"https://www.hvlgroup.com/Product/"&amp;"H357303-PN"</f>
        <v>https://www.hvlgroup.com/Product/H357303-PN</v>
      </c>
      <c r="BO917" t="s">
        <v>104</v>
      </c>
      <c r="BP917" t="s">
        <v>104</v>
      </c>
      <c r="BQ917" t="s">
        <v>2004</v>
      </c>
      <c r="BR917" t="s">
        <v>116</v>
      </c>
      <c r="BS917" t="s">
        <v>2140</v>
      </c>
      <c r="BT917">
        <v>0</v>
      </c>
      <c r="BV917" s="1">
        <v>43617</v>
      </c>
      <c r="BW917">
        <v>0</v>
      </c>
      <c r="BX917">
        <v>0</v>
      </c>
      <c r="BY917" t="s">
        <v>104</v>
      </c>
      <c r="BZ917">
        <v>0</v>
      </c>
      <c r="CA917">
        <v>0</v>
      </c>
      <c r="CB917">
        <v>0</v>
      </c>
      <c r="CC917">
        <v>0</v>
      </c>
      <c r="CD917">
        <v>1</v>
      </c>
      <c r="CF917" t="s">
        <v>90</v>
      </c>
      <c r="CI917" t="s">
        <v>111</v>
      </c>
      <c r="CJ917" t="s">
        <v>118</v>
      </c>
      <c r="CK917" t="s">
        <v>111</v>
      </c>
      <c r="CL917" t="s">
        <v>119</v>
      </c>
      <c r="CM917" t="s">
        <v>104</v>
      </c>
    </row>
    <row r="918" spans="1:91" x14ac:dyDescent="0.25">
      <c r="A918" t="s">
        <v>89</v>
      </c>
      <c r="B918" t="s">
        <v>90</v>
      </c>
      <c r="C918" t="s">
        <v>2150</v>
      </c>
      <c r="D918" t="s">
        <v>2151</v>
      </c>
      <c r="E918" s="4">
        <v>806134892142</v>
      </c>
      <c r="F918" t="s">
        <v>134</v>
      </c>
      <c r="G918" s="4">
        <v>69</v>
      </c>
      <c r="H918" s="4">
        <v>138</v>
      </c>
      <c r="I918" t="s">
        <v>1045</v>
      </c>
      <c r="J918" t="s">
        <v>2138</v>
      </c>
      <c r="K918" t="s">
        <v>96</v>
      </c>
      <c r="L918" t="s">
        <v>97</v>
      </c>
      <c r="M918" t="s">
        <v>98</v>
      </c>
      <c r="N918" t="s">
        <v>99</v>
      </c>
      <c r="O918" t="s">
        <v>100</v>
      </c>
      <c r="R918">
        <v>0</v>
      </c>
      <c r="S918">
        <v>0</v>
      </c>
      <c r="T918">
        <v>10</v>
      </c>
      <c r="U918">
        <v>12</v>
      </c>
      <c r="V918">
        <v>119</v>
      </c>
      <c r="W918">
        <v>6</v>
      </c>
      <c r="X918">
        <v>0</v>
      </c>
      <c r="Y918">
        <v>0</v>
      </c>
      <c r="Z918">
        <v>1</v>
      </c>
      <c r="AA918">
        <v>60</v>
      </c>
      <c r="AB918" t="s">
        <v>1916</v>
      </c>
      <c r="AD918" t="s">
        <v>1916</v>
      </c>
      <c r="AE918" t="s">
        <v>1916</v>
      </c>
      <c r="AF918" t="s">
        <v>111</v>
      </c>
      <c r="AG918" t="s">
        <v>105</v>
      </c>
      <c r="AH918">
        <v>14</v>
      </c>
      <c r="AI918">
        <v>9</v>
      </c>
      <c r="AJ918">
        <v>8</v>
      </c>
      <c r="AK918">
        <v>0</v>
      </c>
      <c r="AL918">
        <v>0</v>
      </c>
      <c r="AM918">
        <v>0</v>
      </c>
      <c r="AN918">
        <v>0</v>
      </c>
      <c r="AO918">
        <v>0</v>
      </c>
      <c r="AP918" t="s">
        <v>106</v>
      </c>
      <c r="AQ918" t="s">
        <v>107</v>
      </c>
      <c r="AR918" t="s">
        <v>108</v>
      </c>
      <c r="AS918" t="s">
        <v>109</v>
      </c>
      <c r="AT918" t="s">
        <v>110</v>
      </c>
      <c r="AU918" t="s">
        <v>104</v>
      </c>
      <c r="AX918" t="s">
        <v>104</v>
      </c>
      <c r="AY918">
        <v>0</v>
      </c>
      <c r="AZ918">
        <v>0</v>
      </c>
      <c r="BA918">
        <v>4.75</v>
      </c>
      <c r="BC918">
        <v>0</v>
      </c>
      <c r="BD918">
        <v>0</v>
      </c>
      <c r="BJ918" t="s">
        <v>111</v>
      </c>
      <c r="BK918" t="s">
        <v>113</v>
      </c>
      <c r="BL918" t="str">
        <f>"https://www.hvlgroup.com/Products/Specs/"&amp;"H357701-AGB"</f>
        <v>https://www.hvlgroup.com/Products/Specs/H357701-AGB</v>
      </c>
      <c r="BM918" t="s">
        <v>2152</v>
      </c>
      <c r="BN918" t="str">
        <f>"https://www.hvlgroup.com/Product/"&amp;"H357701-AGB"</f>
        <v>https://www.hvlgroup.com/Product/H357701-AGB</v>
      </c>
      <c r="BO918" t="s">
        <v>104</v>
      </c>
      <c r="BP918" t="s">
        <v>104</v>
      </c>
      <c r="BQ918" t="s">
        <v>2004</v>
      </c>
      <c r="BR918" t="s">
        <v>116</v>
      </c>
      <c r="BS918" t="s">
        <v>2140</v>
      </c>
      <c r="BT918">
        <v>0</v>
      </c>
      <c r="BV918" s="1">
        <v>43617</v>
      </c>
      <c r="BW918">
        <v>119</v>
      </c>
      <c r="BX918">
        <v>12</v>
      </c>
      <c r="BY918" t="s">
        <v>104</v>
      </c>
      <c r="BZ918">
        <v>0</v>
      </c>
      <c r="CA918">
        <v>0</v>
      </c>
      <c r="CB918">
        <v>0</v>
      </c>
      <c r="CC918">
        <v>0</v>
      </c>
      <c r="CD918">
        <v>1</v>
      </c>
      <c r="CF918" t="s">
        <v>90</v>
      </c>
      <c r="CI918" t="s">
        <v>111</v>
      </c>
      <c r="CJ918" t="s">
        <v>118</v>
      </c>
      <c r="CK918" t="s">
        <v>111</v>
      </c>
      <c r="CL918" t="s">
        <v>119</v>
      </c>
      <c r="CM918" t="s">
        <v>104</v>
      </c>
    </row>
    <row r="919" spans="1:91" x14ac:dyDescent="0.25">
      <c r="A919" t="s">
        <v>89</v>
      </c>
      <c r="B919" t="s">
        <v>90</v>
      </c>
      <c r="C919" t="s">
        <v>2153</v>
      </c>
      <c r="D919" t="s">
        <v>2151</v>
      </c>
      <c r="E919" s="4">
        <v>806134892234</v>
      </c>
      <c r="F919" t="s">
        <v>134</v>
      </c>
      <c r="G919" s="4">
        <v>69</v>
      </c>
      <c r="H919" s="4">
        <v>138</v>
      </c>
      <c r="I919" t="s">
        <v>1045</v>
      </c>
      <c r="J919" t="s">
        <v>2138</v>
      </c>
      <c r="K919" t="s">
        <v>96</v>
      </c>
      <c r="L919" t="s">
        <v>97</v>
      </c>
      <c r="M919" t="s">
        <v>98</v>
      </c>
      <c r="N919" t="s">
        <v>124</v>
      </c>
      <c r="O919" t="s">
        <v>100</v>
      </c>
      <c r="R919">
        <v>0</v>
      </c>
      <c r="S919">
        <v>0</v>
      </c>
      <c r="T919">
        <v>10</v>
      </c>
      <c r="U919">
        <v>12</v>
      </c>
      <c r="V919">
        <v>119</v>
      </c>
      <c r="W919">
        <v>6</v>
      </c>
      <c r="X919">
        <v>0</v>
      </c>
      <c r="Y919">
        <v>0</v>
      </c>
      <c r="Z919">
        <v>1</v>
      </c>
      <c r="AA919">
        <v>60</v>
      </c>
      <c r="AB919" t="s">
        <v>1916</v>
      </c>
      <c r="AD919" t="s">
        <v>1916</v>
      </c>
      <c r="AE919" t="s">
        <v>1916</v>
      </c>
      <c r="AF919" t="s">
        <v>111</v>
      </c>
      <c r="AG919" t="s">
        <v>105</v>
      </c>
      <c r="AH919">
        <v>14</v>
      </c>
      <c r="AI919">
        <v>9</v>
      </c>
      <c r="AJ919">
        <v>8</v>
      </c>
      <c r="AK919">
        <v>0</v>
      </c>
      <c r="AL919">
        <v>0</v>
      </c>
      <c r="AM919">
        <v>0</v>
      </c>
      <c r="AN919">
        <v>0</v>
      </c>
      <c r="AO919">
        <v>0</v>
      </c>
      <c r="AP919" t="s">
        <v>106</v>
      </c>
      <c r="AQ919" t="s">
        <v>107</v>
      </c>
      <c r="AR919" t="s">
        <v>108</v>
      </c>
      <c r="AS919" t="s">
        <v>109</v>
      </c>
      <c r="AT919" t="s">
        <v>110</v>
      </c>
      <c r="AU919" t="s">
        <v>104</v>
      </c>
      <c r="AX919" t="s">
        <v>104</v>
      </c>
      <c r="AY919">
        <v>0</v>
      </c>
      <c r="AZ919">
        <v>0</v>
      </c>
      <c r="BA919">
        <v>4.75</v>
      </c>
      <c r="BC919">
        <v>0</v>
      </c>
      <c r="BD919">
        <v>0</v>
      </c>
      <c r="BJ919" t="s">
        <v>111</v>
      </c>
      <c r="BK919" t="s">
        <v>125</v>
      </c>
      <c r="BL919" t="str">
        <f>"https://www.hvlgroup.com/Products/Specs/"&amp;"H357701-PN"</f>
        <v>https://www.hvlgroup.com/Products/Specs/H357701-PN</v>
      </c>
      <c r="BM919" t="s">
        <v>2152</v>
      </c>
      <c r="BN919" t="str">
        <f>"https://www.hvlgroup.com/Product/"&amp;"H357701-PN"</f>
        <v>https://www.hvlgroup.com/Product/H357701-PN</v>
      </c>
      <c r="BO919" t="s">
        <v>104</v>
      </c>
      <c r="BP919" t="s">
        <v>104</v>
      </c>
      <c r="BQ919" t="s">
        <v>2004</v>
      </c>
      <c r="BR919" t="s">
        <v>116</v>
      </c>
      <c r="BS919" t="s">
        <v>2140</v>
      </c>
      <c r="BT919">
        <v>0</v>
      </c>
      <c r="BV919" s="1">
        <v>43617</v>
      </c>
      <c r="BW919">
        <v>119</v>
      </c>
      <c r="BX919">
        <v>12</v>
      </c>
      <c r="BY919" t="s">
        <v>104</v>
      </c>
      <c r="BZ919">
        <v>0</v>
      </c>
      <c r="CA919">
        <v>0</v>
      </c>
      <c r="CB919">
        <v>0</v>
      </c>
      <c r="CC919">
        <v>0</v>
      </c>
      <c r="CD919">
        <v>1</v>
      </c>
      <c r="CF919" t="s">
        <v>90</v>
      </c>
      <c r="CI919" t="s">
        <v>111</v>
      </c>
      <c r="CJ919" t="s">
        <v>118</v>
      </c>
      <c r="CK919" t="s">
        <v>111</v>
      </c>
      <c r="CL919" t="s">
        <v>119</v>
      </c>
      <c r="CM919" t="s">
        <v>104</v>
      </c>
    </row>
    <row r="920" spans="1:91" x14ac:dyDescent="0.25">
      <c r="A920" t="s">
        <v>89</v>
      </c>
      <c r="B920" t="s">
        <v>90</v>
      </c>
      <c r="C920" t="s">
        <v>2154</v>
      </c>
      <c r="D920" t="s">
        <v>2155</v>
      </c>
      <c r="E920" s="4">
        <v>806134892210</v>
      </c>
      <c r="F920" t="s">
        <v>390</v>
      </c>
      <c r="G920" s="4">
        <v>249</v>
      </c>
      <c r="H920" s="4">
        <v>498</v>
      </c>
      <c r="I920" t="s">
        <v>1088</v>
      </c>
      <c r="J920" t="s">
        <v>2138</v>
      </c>
      <c r="K920" t="s">
        <v>96</v>
      </c>
      <c r="L920" t="s">
        <v>97</v>
      </c>
      <c r="M920" t="s">
        <v>98</v>
      </c>
      <c r="N920" t="s">
        <v>99</v>
      </c>
      <c r="O920" t="s">
        <v>100</v>
      </c>
      <c r="R920">
        <v>36.75</v>
      </c>
      <c r="S920">
        <v>27.5</v>
      </c>
      <c r="T920">
        <v>15</v>
      </c>
      <c r="U920">
        <v>19.5</v>
      </c>
      <c r="V920">
        <v>70.5</v>
      </c>
      <c r="W920">
        <v>0</v>
      </c>
      <c r="X920">
        <v>0</v>
      </c>
      <c r="Y920">
        <v>0</v>
      </c>
      <c r="Z920">
        <v>5</v>
      </c>
      <c r="AA920">
        <v>60</v>
      </c>
      <c r="AB920" t="s">
        <v>1916</v>
      </c>
      <c r="AD920" t="s">
        <v>1916</v>
      </c>
      <c r="AE920" t="s">
        <v>1916</v>
      </c>
      <c r="AF920" t="s">
        <v>111</v>
      </c>
      <c r="AG920" t="s">
        <v>105</v>
      </c>
      <c r="AH920">
        <v>26.751899999999999</v>
      </c>
      <c r="AI920">
        <v>24.71</v>
      </c>
      <c r="AJ920">
        <v>20.497900000000001</v>
      </c>
      <c r="AK920">
        <v>0</v>
      </c>
      <c r="AL920">
        <v>0</v>
      </c>
      <c r="AM920">
        <v>0</v>
      </c>
      <c r="AN920">
        <v>0</v>
      </c>
      <c r="AO920">
        <v>0</v>
      </c>
      <c r="AP920" t="s">
        <v>106</v>
      </c>
      <c r="AQ920" t="s">
        <v>107</v>
      </c>
      <c r="AR920" t="s">
        <v>108</v>
      </c>
      <c r="AS920" t="s">
        <v>109</v>
      </c>
      <c r="AT920" t="s">
        <v>110</v>
      </c>
      <c r="AU920" t="s">
        <v>104</v>
      </c>
      <c r="AX920" t="s">
        <v>104</v>
      </c>
      <c r="AY920">
        <v>0</v>
      </c>
      <c r="AZ920">
        <v>0</v>
      </c>
      <c r="BA920">
        <v>5.5</v>
      </c>
      <c r="BC920">
        <v>0</v>
      </c>
      <c r="BD920">
        <v>10</v>
      </c>
      <c r="BE920" t="s">
        <v>392</v>
      </c>
      <c r="BJ920" t="s">
        <v>111</v>
      </c>
      <c r="BK920" t="s">
        <v>113</v>
      </c>
      <c r="BL920" t="str">
        <f>"https://www.hvlgroup.com/Products/Specs/"&amp;"H357805-AGB"</f>
        <v>https://www.hvlgroup.com/Products/Specs/H357805-AGB</v>
      </c>
      <c r="BM920" t="s">
        <v>2156</v>
      </c>
      <c r="BN920" t="str">
        <f>"https://www.hvlgroup.com/Product/"&amp;"H357805-AGB"</f>
        <v>https://www.hvlgroup.com/Product/H357805-AGB</v>
      </c>
      <c r="BO920" t="s">
        <v>104</v>
      </c>
      <c r="BP920" t="s">
        <v>104</v>
      </c>
      <c r="BQ920" t="s">
        <v>2004</v>
      </c>
      <c r="BR920" t="s">
        <v>116</v>
      </c>
      <c r="BS920" t="s">
        <v>2140</v>
      </c>
      <c r="BT920">
        <v>0</v>
      </c>
      <c r="BV920" s="1">
        <v>43617</v>
      </c>
      <c r="BW920">
        <v>70.5</v>
      </c>
      <c r="BX920">
        <v>19.5</v>
      </c>
      <c r="BY920" t="s">
        <v>104</v>
      </c>
      <c r="BZ920">
        <v>0</v>
      </c>
      <c r="CA920">
        <v>0</v>
      </c>
      <c r="CB920">
        <v>0</v>
      </c>
      <c r="CC920">
        <v>0</v>
      </c>
      <c r="CD920">
        <v>1</v>
      </c>
      <c r="CF920" t="s">
        <v>90</v>
      </c>
      <c r="CI920" t="s">
        <v>111</v>
      </c>
      <c r="CJ920" t="s">
        <v>118</v>
      </c>
      <c r="CK920" t="s">
        <v>111</v>
      </c>
      <c r="CL920" t="s">
        <v>119</v>
      </c>
      <c r="CM920" t="s">
        <v>104</v>
      </c>
    </row>
    <row r="921" spans="1:91" x14ac:dyDescent="0.25">
      <c r="A921" t="s">
        <v>89</v>
      </c>
      <c r="B921" t="s">
        <v>90</v>
      </c>
      <c r="C921" t="s">
        <v>2157</v>
      </c>
      <c r="D921" t="s">
        <v>2155</v>
      </c>
      <c r="E921" s="4">
        <v>806134892203</v>
      </c>
      <c r="F921" t="s">
        <v>390</v>
      </c>
      <c r="G921" s="4">
        <v>249</v>
      </c>
      <c r="H921" s="4">
        <v>498</v>
      </c>
      <c r="I921" t="s">
        <v>1088</v>
      </c>
      <c r="J921" t="s">
        <v>2138</v>
      </c>
      <c r="K921" t="s">
        <v>96</v>
      </c>
      <c r="L921" t="s">
        <v>97</v>
      </c>
      <c r="M921" t="s">
        <v>98</v>
      </c>
      <c r="N921" t="s">
        <v>124</v>
      </c>
      <c r="O921" t="s">
        <v>100</v>
      </c>
      <c r="R921">
        <v>36.75</v>
      </c>
      <c r="S921">
        <v>27.5</v>
      </c>
      <c r="T921">
        <v>15</v>
      </c>
      <c r="U921">
        <v>19.5</v>
      </c>
      <c r="V921">
        <v>70.5</v>
      </c>
      <c r="W921">
        <v>0</v>
      </c>
      <c r="X921">
        <v>0</v>
      </c>
      <c r="Y921">
        <v>0</v>
      </c>
      <c r="Z921">
        <v>5</v>
      </c>
      <c r="AA921">
        <v>60</v>
      </c>
      <c r="AB921" t="s">
        <v>1916</v>
      </c>
      <c r="AD921" t="s">
        <v>1916</v>
      </c>
      <c r="AE921" t="s">
        <v>1916</v>
      </c>
      <c r="AF921" t="s">
        <v>111</v>
      </c>
      <c r="AG921" t="s">
        <v>105</v>
      </c>
      <c r="AH921">
        <v>26.751899999999999</v>
      </c>
      <c r="AI921">
        <v>24.71</v>
      </c>
      <c r="AJ921">
        <v>20.497900000000001</v>
      </c>
      <c r="AK921">
        <v>0</v>
      </c>
      <c r="AL921">
        <v>0</v>
      </c>
      <c r="AM921">
        <v>0</v>
      </c>
      <c r="AN921">
        <v>0</v>
      </c>
      <c r="AO921">
        <v>0</v>
      </c>
      <c r="AP921" t="s">
        <v>106</v>
      </c>
      <c r="AQ921" t="s">
        <v>107</v>
      </c>
      <c r="AR921" t="s">
        <v>108</v>
      </c>
      <c r="AS921" t="s">
        <v>109</v>
      </c>
      <c r="AT921" t="s">
        <v>110</v>
      </c>
      <c r="AU921" t="s">
        <v>104</v>
      </c>
      <c r="AX921" t="s">
        <v>104</v>
      </c>
      <c r="AY921">
        <v>0</v>
      </c>
      <c r="AZ921">
        <v>0</v>
      </c>
      <c r="BA921">
        <v>5.5</v>
      </c>
      <c r="BC921">
        <v>0</v>
      </c>
      <c r="BD921">
        <v>10</v>
      </c>
      <c r="BE921" t="s">
        <v>392</v>
      </c>
      <c r="BJ921" t="s">
        <v>111</v>
      </c>
      <c r="BK921" t="s">
        <v>125</v>
      </c>
      <c r="BL921" t="str">
        <f>"https://www.hvlgroup.com/Products/Specs/"&amp;"H357805-PN"</f>
        <v>https://www.hvlgroup.com/Products/Specs/H357805-PN</v>
      </c>
      <c r="BM921" t="s">
        <v>2156</v>
      </c>
      <c r="BN921" t="str">
        <f>"https://www.hvlgroup.com/Product/"&amp;"H357805-PN"</f>
        <v>https://www.hvlgroup.com/Product/H357805-PN</v>
      </c>
      <c r="BO921" t="s">
        <v>104</v>
      </c>
      <c r="BP921" t="s">
        <v>104</v>
      </c>
      <c r="BQ921" t="s">
        <v>2004</v>
      </c>
      <c r="BR921" t="s">
        <v>116</v>
      </c>
      <c r="BS921" t="s">
        <v>2140</v>
      </c>
      <c r="BT921">
        <v>0</v>
      </c>
      <c r="BV921" s="1">
        <v>43617</v>
      </c>
      <c r="BW921">
        <v>70.5</v>
      </c>
      <c r="BX921">
        <v>19.5</v>
      </c>
      <c r="BY921" t="s">
        <v>104</v>
      </c>
      <c r="BZ921">
        <v>0</v>
      </c>
      <c r="CA921">
        <v>0</v>
      </c>
      <c r="CB921">
        <v>0</v>
      </c>
      <c r="CC921">
        <v>0</v>
      </c>
      <c r="CD921">
        <v>1</v>
      </c>
      <c r="CF921" t="s">
        <v>90</v>
      </c>
      <c r="CI921" t="s">
        <v>111</v>
      </c>
      <c r="CJ921" t="s">
        <v>118</v>
      </c>
      <c r="CK921" t="s">
        <v>111</v>
      </c>
      <c r="CL921" t="s">
        <v>119</v>
      </c>
      <c r="CM921" t="s">
        <v>104</v>
      </c>
    </row>
    <row r="922" spans="1:91" x14ac:dyDescent="0.25">
      <c r="A922" t="s">
        <v>89</v>
      </c>
      <c r="B922" t="s">
        <v>90</v>
      </c>
      <c r="C922" t="s">
        <v>2158</v>
      </c>
      <c r="D922" t="s">
        <v>2159</v>
      </c>
      <c r="E922" s="4">
        <v>806134892180</v>
      </c>
      <c r="F922" t="s">
        <v>1094</v>
      </c>
      <c r="G922" s="4">
        <v>425</v>
      </c>
      <c r="H922" s="4">
        <v>850</v>
      </c>
      <c r="I922" t="s">
        <v>1088</v>
      </c>
      <c r="J922" t="s">
        <v>2138</v>
      </c>
      <c r="K922" t="s">
        <v>96</v>
      </c>
      <c r="L922" t="s">
        <v>97</v>
      </c>
      <c r="M922" t="s">
        <v>98</v>
      </c>
      <c r="N922" t="s">
        <v>99</v>
      </c>
      <c r="O922" t="s">
        <v>100</v>
      </c>
      <c r="R922">
        <v>46</v>
      </c>
      <c r="S922">
        <v>23.25</v>
      </c>
      <c r="T922">
        <v>19.5</v>
      </c>
      <c r="U922">
        <v>24.25</v>
      </c>
      <c r="V922">
        <v>75.25</v>
      </c>
      <c r="W922">
        <v>0</v>
      </c>
      <c r="X922">
        <v>0</v>
      </c>
      <c r="Y922">
        <v>0</v>
      </c>
      <c r="Z922">
        <v>9</v>
      </c>
      <c r="AA922">
        <v>60</v>
      </c>
      <c r="AB922" t="s">
        <v>1916</v>
      </c>
      <c r="AD922" t="s">
        <v>1916</v>
      </c>
      <c r="AE922" t="s">
        <v>1916</v>
      </c>
      <c r="AF922" t="s">
        <v>111</v>
      </c>
      <c r="AG922" t="s">
        <v>105</v>
      </c>
      <c r="AH922">
        <v>33.829900000000002</v>
      </c>
      <c r="AI922">
        <v>32.206699999999998</v>
      </c>
      <c r="AJ922">
        <v>21.874600000000001</v>
      </c>
      <c r="AK922">
        <v>0</v>
      </c>
      <c r="AL922">
        <v>0</v>
      </c>
      <c r="AM922">
        <v>0</v>
      </c>
      <c r="AN922">
        <v>0</v>
      </c>
      <c r="AO922">
        <v>0</v>
      </c>
      <c r="AP922" t="s">
        <v>106</v>
      </c>
      <c r="AQ922" t="s">
        <v>107</v>
      </c>
      <c r="AR922" t="s">
        <v>108</v>
      </c>
      <c r="AS922" t="s">
        <v>109</v>
      </c>
      <c r="AT922" t="s">
        <v>110</v>
      </c>
      <c r="AU922" t="s">
        <v>104</v>
      </c>
      <c r="AX922" t="s">
        <v>104</v>
      </c>
      <c r="AY922">
        <v>0</v>
      </c>
      <c r="AZ922">
        <v>0</v>
      </c>
      <c r="BA922">
        <v>5.5</v>
      </c>
      <c r="BC922">
        <v>0</v>
      </c>
      <c r="BD922">
        <v>10</v>
      </c>
      <c r="BE922" t="s">
        <v>392</v>
      </c>
      <c r="BJ922" t="s">
        <v>111</v>
      </c>
      <c r="BK922" t="s">
        <v>113</v>
      </c>
      <c r="BL922" t="str">
        <f>"https://www.hvlgroup.com/Products/Specs/"&amp;"H357809-AGB"</f>
        <v>https://www.hvlgroup.com/Products/Specs/H357809-AGB</v>
      </c>
      <c r="BM922" t="s">
        <v>2156</v>
      </c>
      <c r="BN922" t="str">
        <f>"https://www.hvlgroup.com/Product/"&amp;"H357809-AGB"</f>
        <v>https://www.hvlgroup.com/Product/H357809-AGB</v>
      </c>
      <c r="BO922" t="s">
        <v>104</v>
      </c>
      <c r="BP922" t="s">
        <v>104</v>
      </c>
      <c r="BQ922" t="s">
        <v>2004</v>
      </c>
      <c r="BR922" t="s">
        <v>116</v>
      </c>
      <c r="BS922" t="s">
        <v>2140</v>
      </c>
      <c r="BT922">
        <v>0</v>
      </c>
      <c r="BV922" s="1">
        <v>43617</v>
      </c>
      <c r="BW922">
        <v>75.25</v>
      </c>
      <c r="BX922">
        <v>24.25</v>
      </c>
      <c r="BY922" t="s">
        <v>104</v>
      </c>
      <c r="BZ922">
        <v>0</v>
      </c>
      <c r="CA922">
        <v>0</v>
      </c>
      <c r="CB922">
        <v>0</v>
      </c>
      <c r="CC922">
        <v>0</v>
      </c>
      <c r="CD922">
        <v>1</v>
      </c>
      <c r="CF922" t="s">
        <v>90</v>
      </c>
      <c r="CI922" t="s">
        <v>111</v>
      </c>
      <c r="CJ922" t="s">
        <v>118</v>
      </c>
      <c r="CK922" t="s">
        <v>111</v>
      </c>
      <c r="CL922" t="s">
        <v>119</v>
      </c>
      <c r="CM922" t="s">
        <v>104</v>
      </c>
    </row>
    <row r="923" spans="1:91" x14ac:dyDescent="0.25">
      <c r="A923" t="s">
        <v>89</v>
      </c>
      <c r="B923" t="s">
        <v>90</v>
      </c>
      <c r="C923" t="s">
        <v>2160</v>
      </c>
      <c r="D923" t="s">
        <v>2159</v>
      </c>
      <c r="E923" s="4">
        <v>806134892197</v>
      </c>
      <c r="F923" t="s">
        <v>1094</v>
      </c>
      <c r="G923" s="4">
        <v>425</v>
      </c>
      <c r="H923" s="4">
        <v>850</v>
      </c>
      <c r="I923" t="s">
        <v>1088</v>
      </c>
      <c r="J923" t="s">
        <v>2138</v>
      </c>
      <c r="K923" t="s">
        <v>96</v>
      </c>
      <c r="L923" t="s">
        <v>97</v>
      </c>
      <c r="M923" t="s">
        <v>98</v>
      </c>
      <c r="N923" t="s">
        <v>124</v>
      </c>
      <c r="O923" t="s">
        <v>100</v>
      </c>
      <c r="R923">
        <v>46</v>
      </c>
      <c r="S923">
        <v>23.25</v>
      </c>
      <c r="T923">
        <v>19.5</v>
      </c>
      <c r="U923">
        <v>24.25</v>
      </c>
      <c r="V923">
        <v>75.25</v>
      </c>
      <c r="W923">
        <v>0</v>
      </c>
      <c r="X923">
        <v>0</v>
      </c>
      <c r="Y923">
        <v>0</v>
      </c>
      <c r="Z923">
        <v>9</v>
      </c>
      <c r="AA923">
        <v>60</v>
      </c>
      <c r="AB923" t="s">
        <v>1916</v>
      </c>
      <c r="AD923" t="s">
        <v>1916</v>
      </c>
      <c r="AE923" t="s">
        <v>1916</v>
      </c>
      <c r="AF923" t="s">
        <v>111</v>
      </c>
      <c r="AG923" t="s">
        <v>105</v>
      </c>
      <c r="AH923">
        <v>33.829900000000002</v>
      </c>
      <c r="AI923">
        <v>32.206699999999998</v>
      </c>
      <c r="AJ923">
        <v>21.874600000000001</v>
      </c>
      <c r="AK923">
        <v>0</v>
      </c>
      <c r="AL923">
        <v>0</v>
      </c>
      <c r="AM923">
        <v>0</v>
      </c>
      <c r="AN923">
        <v>0</v>
      </c>
      <c r="AO923">
        <v>0</v>
      </c>
      <c r="AP923" t="s">
        <v>106</v>
      </c>
      <c r="AQ923" t="s">
        <v>107</v>
      </c>
      <c r="AR923" t="s">
        <v>108</v>
      </c>
      <c r="AS923" t="s">
        <v>109</v>
      </c>
      <c r="AT923" t="s">
        <v>110</v>
      </c>
      <c r="AU923" t="s">
        <v>104</v>
      </c>
      <c r="AX923" t="s">
        <v>104</v>
      </c>
      <c r="AY923">
        <v>0</v>
      </c>
      <c r="AZ923">
        <v>0</v>
      </c>
      <c r="BA923">
        <v>5.5</v>
      </c>
      <c r="BC923">
        <v>0</v>
      </c>
      <c r="BD923">
        <v>10</v>
      </c>
      <c r="BE923" t="s">
        <v>392</v>
      </c>
      <c r="BJ923" t="s">
        <v>111</v>
      </c>
      <c r="BK923" t="s">
        <v>125</v>
      </c>
      <c r="BL923" t="str">
        <f>"https://www.hvlgroup.com/Products/Specs/"&amp;"H357809-PN"</f>
        <v>https://www.hvlgroup.com/Products/Specs/H357809-PN</v>
      </c>
      <c r="BM923" t="s">
        <v>2156</v>
      </c>
      <c r="BN923" t="str">
        <f>"https://www.hvlgroup.com/Product/"&amp;"H357809-PN"</f>
        <v>https://www.hvlgroup.com/Product/H357809-PN</v>
      </c>
      <c r="BO923" t="s">
        <v>104</v>
      </c>
      <c r="BP923" t="s">
        <v>104</v>
      </c>
      <c r="BQ923" t="s">
        <v>2004</v>
      </c>
      <c r="BR923" t="s">
        <v>116</v>
      </c>
      <c r="BS923" t="s">
        <v>2140</v>
      </c>
      <c r="BT923">
        <v>0</v>
      </c>
      <c r="BV923" s="1">
        <v>43617</v>
      </c>
      <c r="BW923">
        <v>75.25</v>
      </c>
      <c r="BX923">
        <v>24.25</v>
      </c>
      <c r="BY923" t="s">
        <v>104</v>
      </c>
      <c r="BZ923">
        <v>0</v>
      </c>
      <c r="CA923">
        <v>0</v>
      </c>
      <c r="CB923">
        <v>0</v>
      </c>
      <c r="CC923">
        <v>0</v>
      </c>
      <c r="CD923">
        <v>1</v>
      </c>
      <c r="CF923" t="s">
        <v>90</v>
      </c>
      <c r="CI923" t="s">
        <v>111</v>
      </c>
      <c r="CJ923" t="s">
        <v>118</v>
      </c>
      <c r="CK923" t="s">
        <v>111</v>
      </c>
      <c r="CL923" t="s">
        <v>119</v>
      </c>
      <c r="CM923" t="s">
        <v>104</v>
      </c>
    </row>
    <row r="924" spans="1:91" x14ac:dyDescent="0.25">
      <c r="A924" t="s">
        <v>89</v>
      </c>
      <c r="B924" t="s">
        <v>90</v>
      </c>
      <c r="C924" t="s">
        <v>2161</v>
      </c>
      <c r="D924" t="s">
        <v>2162</v>
      </c>
      <c r="E924" s="4">
        <v>806134891848</v>
      </c>
      <c r="F924" t="s">
        <v>324</v>
      </c>
      <c r="G924" s="4">
        <v>42</v>
      </c>
      <c r="H924" s="4">
        <v>84</v>
      </c>
      <c r="I924" t="s">
        <v>1061</v>
      </c>
      <c r="J924" t="s">
        <v>2163</v>
      </c>
      <c r="K924" t="s">
        <v>96</v>
      </c>
      <c r="L924" t="s">
        <v>97</v>
      </c>
      <c r="M924" t="s">
        <v>98</v>
      </c>
      <c r="N924" t="s">
        <v>550</v>
      </c>
      <c r="O924" t="s">
        <v>100</v>
      </c>
      <c r="R924">
        <v>0</v>
      </c>
      <c r="S924">
        <v>0</v>
      </c>
      <c r="T924">
        <v>5.75</v>
      </c>
      <c r="U924">
        <v>0</v>
      </c>
      <c r="V924">
        <v>0</v>
      </c>
      <c r="W924">
        <v>5.75</v>
      </c>
      <c r="X924">
        <v>4.75</v>
      </c>
      <c r="Y924">
        <v>0</v>
      </c>
      <c r="Z924">
        <v>1</v>
      </c>
      <c r="AA924">
        <v>40</v>
      </c>
      <c r="AB924" t="s">
        <v>1946</v>
      </c>
      <c r="AD924" t="s">
        <v>1946</v>
      </c>
      <c r="AE924" t="s">
        <v>1946</v>
      </c>
      <c r="AF924" t="s">
        <v>104</v>
      </c>
      <c r="AG924" t="s">
        <v>105</v>
      </c>
      <c r="AH924">
        <v>16.921199999999999</v>
      </c>
      <c r="AI924">
        <v>10.026899999999999</v>
      </c>
      <c r="AJ924">
        <v>9.5276999999999994</v>
      </c>
      <c r="AK924">
        <v>0</v>
      </c>
      <c r="AL924">
        <v>0</v>
      </c>
      <c r="AM924">
        <v>0</v>
      </c>
      <c r="AN924">
        <v>0</v>
      </c>
      <c r="AO924">
        <v>0</v>
      </c>
      <c r="AP924" t="s">
        <v>106</v>
      </c>
      <c r="AQ924" t="s">
        <v>107</v>
      </c>
      <c r="AR924" t="s">
        <v>108</v>
      </c>
      <c r="AS924" t="s">
        <v>109</v>
      </c>
      <c r="AT924" t="s">
        <v>110</v>
      </c>
      <c r="AU924" t="s">
        <v>104</v>
      </c>
      <c r="AX924" t="s">
        <v>104</v>
      </c>
      <c r="AY924">
        <v>0</v>
      </c>
      <c r="AZ924">
        <v>0</v>
      </c>
      <c r="BA924">
        <v>4.75</v>
      </c>
      <c r="BC924">
        <v>0</v>
      </c>
      <c r="BD924">
        <v>7</v>
      </c>
      <c r="BJ924" t="s">
        <v>111</v>
      </c>
      <c r="BK924" t="s">
        <v>552</v>
      </c>
      <c r="BL924" t="str">
        <f>"https://www.hvlgroup.com/Products/Specs/"&amp;"H359301-PB"</f>
        <v>https://www.hvlgroup.com/Products/Specs/H359301-PB</v>
      </c>
      <c r="BM924" t="s">
        <v>2164</v>
      </c>
      <c r="BN924" t="str">
        <f>"https://www.hvlgroup.com/Product/"&amp;"H359301-PB"</f>
        <v>https://www.hvlgroup.com/Product/H359301-PB</v>
      </c>
      <c r="BO924" t="s">
        <v>104</v>
      </c>
      <c r="BP924" t="s">
        <v>104</v>
      </c>
      <c r="BQ924" t="s">
        <v>2165</v>
      </c>
      <c r="BR924" t="s">
        <v>116</v>
      </c>
      <c r="BS924" t="s">
        <v>116</v>
      </c>
      <c r="BT924">
        <v>0</v>
      </c>
      <c r="BV924" s="1">
        <v>43617</v>
      </c>
      <c r="BW924">
        <v>0</v>
      </c>
      <c r="BX924">
        <v>0</v>
      </c>
      <c r="BY924" t="s">
        <v>104</v>
      </c>
      <c r="BZ924">
        <v>0</v>
      </c>
      <c r="CA924">
        <v>0</v>
      </c>
      <c r="CB924">
        <v>0</v>
      </c>
      <c r="CC924">
        <v>0</v>
      </c>
      <c r="CD924">
        <v>1</v>
      </c>
      <c r="CF924" t="s">
        <v>90</v>
      </c>
      <c r="CH924" t="s">
        <v>2166</v>
      </c>
      <c r="CI924" t="s">
        <v>111</v>
      </c>
      <c r="CJ924" t="s">
        <v>118</v>
      </c>
      <c r="CK924" t="s">
        <v>111</v>
      </c>
      <c r="CL924" t="s">
        <v>119</v>
      </c>
      <c r="CM924" t="s">
        <v>104</v>
      </c>
    </row>
    <row r="925" spans="1:91" x14ac:dyDescent="0.25">
      <c r="A925" t="s">
        <v>89</v>
      </c>
      <c r="B925" t="s">
        <v>90</v>
      </c>
      <c r="C925" t="s">
        <v>2167</v>
      </c>
      <c r="D925" t="s">
        <v>2162</v>
      </c>
      <c r="E925" s="4">
        <v>806134892227</v>
      </c>
      <c r="F925" t="s">
        <v>324</v>
      </c>
      <c r="G925" s="4">
        <v>42</v>
      </c>
      <c r="H925" s="4">
        <v>84</v>
      </c>
      <c r="I925" t="s">
        <v>1061</v>
      </c>
      <c r="J925" t="s">
        <v>2163</v>
      </c>
      <c r="K925" t="s">
        <v>96</v>
      </c>
      <c r="L925" t="s">
        <v>97</v>
      </c>
      <c r="M925" t="s">
        <v>98</v>
      </c>
      <c r="N925" t="s">
        <v>124</v>
      </c>
      <c r="O925" t="s">
        <v>100</v>
      </c>
      <c r="R925">
        <v>0</v>
      </c>
      <c r="S925">
        <v>0</v>
      </c>
      <c r="T925">
        <v>5.75</v>
      </c>
      <c r="U925">
        <v>0</v>
      </c>
      <c r="V925">
        <v>0</v>
      </c>
      <c r="W925">
        <v>5.75</v>
      </c>
      <c r="X925">
        <v>4.75</v>
      </c>
      <c r="Y925">
        <v>0</v>
      </c>
      <c r="Z925">
        <v>1</v>
      </c>
      <c r="AA925">
        <v>40</v>
      </c>
      <c r="AB925" t="s">
        <v>1946</v>
      </c>
      <c r="AD925" t="s">
        <v>1946</v>
      </c>
      <c r="AE925" t="s">
        <v>1946</v>
      </c>
      <c r="AF925" t="s">
        <v>104</v>
      </c>
      <c r="AG925" t="s">
        <v>105</v>
      </c>
      <c r="AH925">
        <v>16.921199999999999</v>
      </c>
      <c r="AI925">
        <v>10.026899999999999</v>
      </c>
      <c r="AJ925">
        <v>9.5276999999999994</v>
      </c>
      <c r="AK925">
        <v>0</v>
      </c>
      <c r="AL925">
        <v>0</v>
      </c>
      <c r="AM925">
        <v>0</v>
      </c>
      <c r="AN925">
        <v>0</v>
      </c>
      <c r="AO925">
        <v>0</v>
      </c>
      <c r="AP925" t="s">
        <v>106</v>
      </c>
      <c r="AQ925" t="s">
        <v>107</v>
      </c>
      <c r="AR925" t="s">
        <v>108</v>
      </c>
      <c r="AS925" t="s">
        <v>109</v>
      </c>
      <c r="AT925" t="s">
        <v>110</v>
      </c>
      <c r="AU925" t="s">
        <v>104</v>
      </c>
      <c r="AX925" t="s">
        <v>104</v>
      </c>
      <c r="AY925">
        <v>0</v>
      </c>
      <c r="AZ925">
        <v>0</v>
      </c>
      <c r="BA925">
        <v>4.75</v>
      </c>
      <c r="BC925">
        <v>0</v>
      </c>
      <c r="BD925">
        <v>7</v>
      </c>
      <c r="BJ925" t="s">
        <v>111</v>
      </c>
      <c r="BK925" t="s">
        <v>125</v>
      </c>
      <c r="BL925" t="str">
        <f>"https://www.hvlgroup.com/Products/Specs/"&amp;"H359301-PN"</f>
        <v>https://www.hvlgroup.com/Products/Specs/H359301-PN</v>
      </c>
      <c r="BM925" t="s">
        <v>2164</v>
      </c>
      <c r="BN925" t="str">
        <f>"https://www.hvlgroup.com/Product/"&amp;"H359301-PN"</f>
        <v>https://www.hvlgroup.com/Product/H359301-PN</v>
      </c>
      <c r="BO925" t="s">
        <v>104</v>
      </c>
      <c r="BP925" t="s">
        <v>104</v>
      </c>
      <c r="BQ925" t="s">
        <v>2165</v>
      </c>
      <c r="BR925" t="s">
        <v>116</v>
      </c>
      <c r="BS925" t="s">
        <v>116</v>
      </c>
      <c r="BT925">
        <v>0</v>
      </c>
      <c r="BV925" s="1">
        <v>43617</v>
      </c>
      <c r="BW925">
        <v>0</v>
      </c>
      <c r="BX925">
        <v>0</v>
      </c>
      <c r="BY925" t="s">
        <v>104</v>
      </c>
      <c r="BZ925">
        <v>0</v>
      </c>
      <c r="CA925">
        <v>0</v>
      </c>
      <c r="CB925">
        <v>0</v>
      </c>
      <c r="CC925">
        <v>0</v>
      </c>
      <c r="CD925">
        <v>1</v>
      </c>
      <c r="CF925" t="s">
        <v>90</v>
      </c>
      <c r="CH925" t="s">
        <v>2166</v>
      </c>
      <c r="CI925" t="s">
        <v>111</v>
      </c>
      <c r="CJ925" t="s">
        <v>118</v>
      </c>
      <c r="CK925" t="s">
        <v>111</v>
      </c>
      <c r="CL925" t="s">
        <v>119</v>
      </c>
      <c r="CM925" t="s">
        <v>104</v>
      </c>
    </row>
    <row r="926" spans="1:91" x14ac:dyDescent="0.25">
      <c r="A926" t="s">
        <v>89</v>
      </c>
      <c r="B926" t="s">
        <v>90</v>
      </c>
      <c r="C926" t="s">
        <v>2168</v>
      </c>
      <c r="D926" t="s">
        <v>2169</v>
      </c>
      <c r="E926" s="4">
        <v>806134892258</v>
      </c>
      <c r="F926" t="s">
        <v>333</v>
      </c>
      <c r="G926" s="4">
        <v>69</v>
      </c>
      <c r="H926" s="4">
        <v>138</v>
      </c>
      <c r="I926" t="s">
        <v>1061</v>
      </c>
      <c r="J926" t="s">
        <v>2163</v>
      </c>
      <c r="K926" t="s">
        <v>96</v>
      </c>
      <c r="L926" t="s">
        <v>97</v>
      </c>
      <c r="M926" t="s">
        <v>98</v>
      </c>
      <c r="N926" t="s">
        <v>550</v>
      </c>
      <c r="O926" t="s">
        <v>100</v>
      </c>
      <c r="R926">
        <v>0</v>
      </c>
      <c r="S926">
        <v>0</v>
      </c>
      <c r="T926">
        <v>5.75</v>
      </c>
      <c r="U926">
        <v>0</v>
      </c>
      <c r="V926">
        <v>0</v>
      </c>
      <c r="W926">
        <v>10.5</v>
      </c>
      <c r="X926">
        <v>6</v>
      </c>
      <c r="Y926">
        <v>0</v>
      </c>
      <c r="Z926">
        <v>2</v>
      </c>
      <c r="AA926">
        <v>40</v>
      </c>
      <c r="AB926" t="s">
        <v>1946</v>
      </c>
      <c r="AD926" t="s">
        <v>1946</v>
      </c>
      <c r="AE926" t="s">
        <v>1946</v>
      </c>
      <c r="AF926" t="s">
        <v>104</v>
      </c>
      <c r="AG926" t="s">
        <v>105</v>
      </c>
      <c r="AH926">
        <v>17.138000000000002</v>
      </c>
      <c r="AI926">
        <v>11.8592</v>
      </c>
      <c r="AJ926">
        <v>9.1488999999999994</v>
      </c>
      <c r="AK926">
        <v>0</v>
      </c>
      <c r="AL926">
        <v>0</v>
      </c>
      <c r="AM926">
        <v>0</v>
      </c>
      <c r="AN926">
        <v>0</v>
      </c>
      <c r="AO926">
        <v>0</v>
      </c>
      <c r="AP926" t="s">
        <v>106</v>
      </c>
      <c r="AQ926" t="s">
        <v>107</v>
      </c>
      <c r="AR926" t="s">
        <v>108</v>
      </c>
      <c r="AS926" t="s">
        <v>109</v>
      </c>
      <c r="AT926" t="s">
        <v>110</v>
      </c>
      <c r="AU926" t="s">
        <v>104</v>
      </c>
      <c r="AX926" t="s">
        <v>104</v>
      </c>
      <c r="AY926">
        <v>0</v>
      </c>
      <c r="AZ926">
        <v>0</v>
      </c>
      <c r="BA926">
        <v>4.75</v>
      </c>
      <c r="BC926">
        <v>0</v>
      </c>
      <c r="BD926">
        <v>7</v>
      </c>
      <c r="BJ926" t="s">
        <v>111</v>
      </c>
      <c r="BK926" t="s">
        <v>552</v>
      </c>
      <c r="BL926" t="str">
        <f>"https://www.hvlgroup.com/Products/Specs/"&amp;"H359302-PB"</f>
        <v>https://www.hvlgroup.com/Products/Specs/H359302-PB</v>
      </c>
      <c r="BM926" t="s">
        <v>2164</v>
      </c>
      <c r="BN926" t="str">
        <f>"https://www.hvlgroup.com/Product/"&amp;"H359302-PB"</f>
        <v>https://www.hvlgroup.com/Product/H359302-PB</v>
      </c>
      <c r="BO926" t="s">
        <v>104</v>
      </c>
      <c r="BP926" t="s">
        <v>104</v>
      </c>
      <c r="BQ926" t="s">
        <v>2165</v>
      </c>
      <c r="BR926" t="s">
        <v>116</v>
      </c>
      <c r="BS926" t="s">
        <v>116</v>
      </c>
      <c r="BT926">
        <v>0</v>
      </c>
      <c r="BV926" s="1">
        <v>43617</v>
      </c>
      <c r="BW926">
        <v>0</v>
      </c>
      <c r="BX926">
        <v>0</v>
      </c>
      <c r="BY926" t="s">
        <v>104</v>
      </c>
      <c r="BZ926">
        <v>0</v>
      </c>
      <c r="CA926">
        <v>0</v>
      </c>
      <c r="CB926">
        <v>0</v>
      </c>
      <c r="CC926">
        <v>0</v>
      </c>
      <c r="CD926">
        <v>1</v>
      </c>
      <c r="CF926" t="s">
        <v>90</v>
      </c>
      <c r="CH926" t="s">
        <v>2166</v>
      </c>
      <c r="CI926" t="s">
        <v>111</v>
      </c>
      <c r="CJ926" t="s">
        <v>118</v>
      </c>
      <c r="CK926" t="s">
        <v>111</v>
      </c>
      <c r="CL926" t="s">
        <v>119</v>
      </c>
      <c r="CM926" t="s">
        <v>104</v>
      </c>
    </row>
    <row r="927" spans="1:91" x14ac:dyDescent="0.25">
      <c r="A927" t="s">
        <v>89</v>
      </c>
      <c r="B927" t="s">
        <v>90</v>
      </c>
      <c r="C927" t="s">
        <v>2170</v>
      </c>
      <c r="D927" t="s">
        <v>2169</v>
      </c>
      <c r="E927" s="4">
        <v>806134892241</v>
      </c>
      <c r="F927" t="s">
        <v>333</v>
      </c>
      <c r="G927" s="4">
        <v>69</v>
      </c>
      <c r="H927" s="4">
        <v>138</v>
      </c>
      <c r="I927" t="s">
        <v>1061</v>
      </c>
      <c r="J927" t="s">
        <v>2163</v>
      </c>
      <c r="K927" t="s">
        <v>96</v>
      </c>
      <c r="L927" t="s">
        <v>97</v>
      </c>
      <c r="M927" t="s">
        <v>98</v>
      </c>
      <c r="N927" t="s">
        <v>124</v>
      </c>
      <c r="O927" t="s">
        <v>100</v>
      </c>
      <c r="R927">
        <v>0</v>
      </c>
      <c r="S927">
        <v>0</v>
      </c>
      <c r="T927">
        <v>5.75</v>
      </c>
      <c r="U927">
        <v>0</v>
      </c>
      <c r="V927">
        <v>0</v>
      </c>
      <c r="W927">
        <v>10.5</v>
      </c>
      <c r="X927">
        <v>6</v>
      </c>
      <c r="Y927">
        <v>0</v>
      </c>
      <c r="Z927">
        <v>2</v>
      </c>
      <c r="AA927">
        <v>40</v>
      </c>
      <c r="AB927" t="s">
        <v>1946</v>
      </c>
      <c r="AD927" t="s">
        <v>1946</v>
      </c>
      <c r="AE927" t="s">
        <v>1946</v>
      </c>
      <c r="AF927" t="s">
        <v>104</v>
      </c>
      <c r="AG927" t="s">
        <v>105</v>
      </c>
      <c r="AH927">
        <v>17.138000000000002</v>
      </c>
      <c r="AI927">
        <v>11.8592</v>
      </c>
      <c r="AJ927">
        <v>9.1488999999999994</v>
      </c>
      <c r="AK927">
        <v>0</v>
      </c>
      <c r="AL927">
        <v>0</v>
      </c>
      <c r="AM927">
        <v>0</v>
      </c>
      <c r="AN927">
        <v>0</v>
      </c>
      <c r="AO927">
        <v>0</v>
      </c>
      <c r="AP927" t="s">
        <v>106</v>
      </c>
      <c r="AQ927" t="s">
        <v>107</v>
      </c>
      <c r="AR927" t="s">
        <v>108</v>
      </c>
      <c r="AS927" t="s">
        <v>109</v>
      </c>
      <c r="AT927" t="s">
        <v>110</v>
      </c>
      <c r="AU927" t="s">
        <v>104</v>
      </c>
      <c r="AX927" t="s">
        <v>104</v>
      </c>
      <c r="AY927">
        <v>0</v>
      </c>
      <c r="AZ927">
        <v>0</v>
      </c>
      <c r="BA927">
        <v>4.75</v>
      </c>
      <c r="BC927">
        <v>0</v>
      </c>
      <c r="BD927">
        <v>7</v>
      </c>
      <c r="BJ927" t="s">
        <v>111</v>
      </c>
      <c r="BK927" t="s">
        <v>125</v>
      </c>
      <c r="BL927" t="str">
        <f>"https://www.hvlgroup.com/Products/Specs/"&amp;"H359302-PN"</f>
        <v>https://www.hvlgroup.com/Products/Specs/H359302-PN</v>
      </c>
      <c r="BM927" t="s">
        <v>2164</v>
      </c>
      <c r="BN927" t="str">
        <f>"https://www.hvlgroup.com/Product/"&amp;"H359302-PN"</f>
        <v>https://www.hvlgroup.com/Product/H359302-PN</v>
      </c>
      <c r="BO927" t="s">
        <v>104</v>
      </c>
      <c r="BP927" t="s">
        <v>104</v>
      </c>
      <c r="BQ927" t="s">
        <v>2165</v>
      </c>
      <c r="BR927" t="s">
        <v>116</v>
      </c>
      <c r="BS927" t="s">
        <v>116</v>
      </c>
      <c r="BT927">
        <v>0</v>
      </c>
      <c r="BV927" s="1">
        <v>43617</v>
      </c>
      <c r="BW927">
        <v>0</v>
      </c>
      <c r="BX927">
        <v>0</v>
      </c>
      <c r="BY927" t="s">
        <v>104</v>
      </c>
      <c r="BZ927">
        <v>0</v>
      </c>
      <c r="CA927">
        <v>0</v>
      </c>
      <c r="CB927">
        <v>0</v>
      </c>
      <c r="CC927">
        <v>0</v>
      </c>
      <c r="CD927">
        <v>1</v>
      </c>
      <c r="CF927" t="s">
        <v>90</v>
      </c>
      <c r="CH927" t="s">
        <v>2166</v>
      </c>
      <c r="CI927" t="s">
        <v>111</v>
      </c>
      <c r="CJ927" t="s">
        <v>118</v>
      </c>
      <c r="CK927" t="s">
        <v>111</v>
      </c>
      <c r="CL927" t="s">
        <v>119</v>
      </c>
      <c r="CM927" t="s">
        <v>104</v>
      </c>
    </row>
    <row r="928" spans="1:91" x14ac:dyDescent="0.25">
      <c r="A928" t="s">
        <v>89</v>
      </c>
      <c r="B928" t="s">
        <v>90</v>
      </c>
      <c r="C928" t="s">
        <v>2171</v>
      </c>
      <c r="D928" t="s">
        <v>2172</v>
      </c>
      <c r="E928" s="4">
        <v>806134892296</v>
      </c>
      <c r="F928" t="s">
        <v>337</v>
      </c>
      <c r="G928" s="4">
        <v>99</v>
      </c>
      <c r="H928" s="4">
        <v>198</v>
      </c>
      <c r="I928" t="s">
        <v>325</v>
      </c>
      <c r="J928" t="s">
        <v>2173</v>
      </c>
      <c r="K928" t="s">
        <v>96</v>
      </c>
      <c r="L928" t="s">
        <v>97</v>
      </c>
      <c r="M928" t="s">
        <v>98</v>
      </c>
      <c r="N928" t="s">
        <v>550</v>
      </c>
      <c r="O928" t="s">
        <v>100</v>
      </c>
      <c r="R928">
        <v>0</v>
      </c>
      <c r="S928">
        <v>0</v>
      </c>
      <c r="T928">
        <v>5.75</v>
      </c>
      <c r="U928">
        <v>0</v>
      </c>
      <c r="V928">
        <v>0</v>
      </c>
      <c r="W928">
        <v>16.25</v>
      </c>
      <c r="X928">
        <v>6</v>
      </c>
      <c r="Y928">
        <v>0</v>
      </c>
      <c r="Z928">
        <v>3</v>
      </c>
      <c r="AA928">
        <v>40</v>
      </c>
      <c r="AB928" t="s">
        <v>1208</v>
      </c>
      <c r="AD928" t="s">
        <v>1208</v>
      </c>
      <c r="AE928" t="s">
        <v>1208</v>
      </c>
      <c r="AF928" t="s">
        <v>104</v>
      </c>
      <c r="AG928" t="s">
        <v>105</v>
      </c>
      <c r="AH928">
        <v>23.625399999999999</v>
      </c>
      <c r="AI928">
        <v>12.181699999999999</v>
      </c>
      <c r="AJ928">
        <v>9.2853999999999992</v>
      </c>
      <c r="AK928">
        <v>0</v>
      </c>
      <c r="AL928">
        <v>0</v>
      </c>
      <c r="AM928">
        <v>0</v>
      </c>
      <c r="AN928">
        <v>0</v>
      </c>
      <c r="AO928">
        <v>0</v>
      </c>
      <c r="AP928" t="s">
        <v>106</v>
      </c>
      <c r="AQ928" t="s">
        <v>107</v>
      </c>
      <c r="AR928" t="s">
        <v>108</v>
      </c>
      <c r="AS928" t="s">
        <v>109</v>
      </c>
      <c r="AT928" t="s">
        <v>110</v>
      </c>
      <c r="AU928" t="s">
        <v>104</v>
      </c>
      <c r="AX928" t="s">
        <v>104</v>
      </c>
      <c r="AY928">
        <v>0</v>
      </c>
      <c r="AZ928">
        <v>0</v>
      </c>
      <c r="BA928">
        <v>4.75</v>
      </c>
      <c r="BC928">
        <v>0</v>
      </c>
      <c r="BD928">
        <v>7</v>
      </c>
      <c r="BJ928" t="s">
        <v>111</v>
      </c>
      <c r="BK928" t="s">
        <v>552</v>
      </c>
      <c r="BL928" t="str">
        <f>"https://www.hvlgroup.com/Products/Specs/"&amp;"H359303-PB"</f>
        <v>https://www.hvlgroup.com/Products/Specs/H359303-PB</v>
      </c>
      <c r="BM928" t="s">
        <v>2164</v>
      </c>
      <c r="BN928" t="str">
        <f>"https://www.hvlgroup.com/Product/"&amp;"H359303-PB"</f>
        <v>https://www.hvlgroup.com/Product/H359303-PB</v>
      </c>
      <c r="BO928" t="s">
        <v>104</v>
      </c>
      <c r="BP928" t="s">
        <v>104</v>
      </c>
      <c r="BQ928" t="s">
        <v>2165</v>
      </c>
      <c r="BR928" t="s">
        <v>116</v>
      </c>
      <c r="BS928" t="s">
        <v>116</v>
      </c>
      <c r="BT928">
        <v>0</v>
      </c>
      <c r="BV928" s="1">
        <v>43617</v>
      </c>
      <c r="BW928">
        <v>0</v>
      </c>
      <c r="BX928">
        <v>0</v>
      </c>
      <c r="BY928" t="s">
        <v>104</v>
      </c>
      <c r="BZ928">
        <v>0</v>
      </c>
      <c r="CA928">
        <v>0</v>
      </c>
      <c r="CB928">
        <v>0</v>
      </c>
      <c r="CC928">
        <v>0</v>
      </c>
      <c r="CD928">
        <v>1</v>
      </c>
      <c r="CF928" t="s">
        <v>90</v>
      </c>
      <c r="CH928" t="s">
        <v>2166</v>
      </c>
      <c r="CI928" t="s">
        <v>111</v>
      </c>
      <c r="CJ928" t="s">
        <v>118</v>
      </c>
      <c r="CK928" t="s">
        <v>111</v>
      </c>
      <c r="CL928" t="s">
        <v>119</v>
      </c>
      <c r="CM928" t="s">
        <v>104</v>
      </c>
    </row>
    <row r="929" spans="1:91" x14ac:dyDescent="0.25">
      <c r="A929" t="s">
        <v>89</v>
      </c>
      <c r="B929" t="s">
        <v>90</v>
      </c>
      <c r="C929" t="s">
        <v>2174</v>
      </c>
      <c r="D929" t="s">
        <v>2172</v>
      </c>
      <c r="E929" s="4">
        <v>806134892272</v>
      </c>
      <c r="F929" t="s">
        <v>337</v>
      </c>
      <c r="G929" s="4">
        <v>99</v>
      </c>
      <c r="H929" s="4">
        <v>198</v>
      </c>
      <c r="I929" t="s">
        <v>1061</v>
      </c>
      <c r="J929" t="s">
        <v>2163</v>
      </c>
      <c r="K929" t="s">
        <v>96</v>
      </c>
      <c r="L929" t="s">
        <v>97</v>
      </c>
      <c r="M929" t="s">
        <v>98</v>
      </c>
      <c r="N929" t="s">
        <v>124</v>
      </c>
      <c r="O929" t="s">
        <v>100</v>
      </c>
      <c r="R929">
        <v>0</v>
      </c>
      <c r="S929">
        <v>0</v>
      </c>
      <c r="T929">
        <v>5.75</v>
      </c>
      <c r="U929">
        <v>0</v>
      </c>
      <c r="V929">
        <v>0</v>
      </c>
      <c r="W929">
        <v>16.25</v>
      </c>
      <c r="X929">
        <v>6</v>
      </c>
      <c r="Y929">
        <v>0</v>
      </c>
      <c r="Z929">
        <v>3</v>
      </c>
      <c r="AA929">
        <v>40</v>
      </c>
      <c r="AB929" t="s">
        <v>1946</v>
      </c>
      <c r="AD929" t="s">
        <v>1946</v>
      </c>
      <c r="AE929" t="s">
        <v>1946</v>
      </c>
      <c r="AF929" t="s">
        <v>104</v>
      </c>
      <c r="AG929" t="s">
        <v>105</v>
      </c>
      <c r="AH929">
        <v>23.625399999999999</v>
      </c>
      <c r="AI929">
        <v>12.181699999999999</v>
      </c>
      <c r="AJ929">
        <v>9.2853999999999992</v>
      </c>
      <c r="AK929">
        <v>0</v>
      </c>
      <c r="AL929">
        <v>0</v>
      </c>
      <c r="AM929">
        <v>0</v>
      </c>
      <c r="AN929">
        <v>0</v>
      </c>
      <c r="AO929">
        <v>0</v>
      </c>
      <c r="AP929" t="s">
        <v>106</v>
      </c>
      <c r="AQ929" t="s">
        <v>107</v>
      </c>
      <c r="AR929" t="s">
        <v>108</v>
      </c>
      <c r="AS929" t="s">
        <v>109</v>
      </c>
      <c r="AT929" t="s">
        <v>110</v>
      </c>
      <c r="AU929" t="s">
        <v>104</v>
      </c>
      <c r="AX929" t="s">
        <v>104</v>
      </c>
      <c r="AY929">
        <v>0</v>
      </c>
      <c r="AZ929">
        <v>0</v>
      </c>
      <c r="BA929">
        <v>4.75</v>
      </c>
      <c r="BC929">
        <v>0</v>
      </c>
      <c r="BD929">
        <v>7</v>
      </c>
      <c r="BJ929" t="s">
        <v>111</v>
      </c>
      <c r="BK929" t="s">
        <v>125</v>
      </c>
      <c r="BL929" t="str">
        <f>"https://www.hvlgroup.com/Products/Specs/"&amp;"H359303-PN"</f>
        <v>https://www.hvlgroup.com/Products/Specs/H359303-PN</v>
      </c>
      <c r="BM929" t="s">
        <v>2164</v>
      </c>
      <c r="BN929" t="str">
        <f>"https://www.hvlgroup.com/Product/"&amp;"H359303-PN"</f>
        <v>https://www.hvlgroup.com/Product/H359303-PN</v>
      </c>
      <c r="BO929" t="s">
        <v>104</v>
      </c>
      <c r="BP929" t="s">
        <v>104</v>
      </c>
      <c r="BQ929" t="s">
        <v>2165</v>
      </c>
      <c r="BR929" t="s">
        <v>116</v>
      </c>
      <c r="BS929" t="s">
        <v>116</v>
      </c>
      <c r="BT929">
        <v>0</v>
      </c>
      <c r="BV929" s="1">
        <v>43617</v>
      </c>
      <c r="BW929">
        <v>0</v>
      </c>
      <c r="BX929">
        <v>0</v>
      </c>
      <c r="BY929" t="s">
        <v>104</v>
      </c>
      <c r="BZ929">
        <v>0</v>
      </c>
      <c r="CA929">
        <v>0</v>
      </c>
      <c r="CB929">
        <v>0</v>
      </c>
      <c r="CC929">
        <v>0</v>
      </c>
      <c r="CD929">
        <v>1</v>
      </c>
      <c r="CF929" t="s">
        <v>90</v>
      </c>
      <c r="CH929" t="s">
        <v>2166</v>
      </c>
      <c r="CI929" t="s">
        <v>111</v>
      </c>
      <c r="CJ929" t="s">
        <v>118</v>
      </c>
      <c r="CK929" t="s">
        <v>111</v>
      </c>
      <c r="CL929" t="s">
        <v>119</v>
      </c>
      <c r="CM929" t="s">
        <v>104</v>
      </c>
    </row>
    <row r="930" spans="1:91" x14ac:dyDescent="0.25">
      <c r="A930" t="s">
        <v>89</v>
      </c>
      <c r="B930" t="s">
        <v>90</v>
      </c>
      <c r="C930" t="s">
        <v>2175</v>
      </c>
      <c r="D930" t="s">
        <v>2176</v>
      </c>
      <c r="E930" s="4">
        <v>806134892289</v>
      </c>
      <c r="F930" t="s">
        <v>2177</v>
      </c>
      <c r="G930" s="4">
        <v>125</v>
      </c>
      <c r="H930" s="4">
        <v>250</v>
      </c>
      <c r="I930" t="s">
        <v>1061</v>
      </c>
      <c r="J930" t="s">
        <v>2163</v>
      </c>
      <c r="K930" t="s">
        <v>96</v>
      </c>
      <c r="L930" t="s">
        <v>97</v>
      </c>
      <c r="M930" t="s">
        <v>98</v>
      </c>
      <c r="N930" t="s">
        <v>550</v>
      </c>
      <c r="O930" t="s">
        <v>100</v>
      </c>
      <c r="R930">
        <v>0</v>
      </c>
      <c r="S930">
        <v>0</v>
      </c>
      <c r="T930">
        <v>5.75</v>
      </c>
      <c r="U930">
        <v>0</v>
      </c>
      <c r="V930">
        <v>0</v>
      </c>
      <c r="W930">
        <v>21.75</v>
      </c>
      <c r="X930">
        <v>6</v>
      </c>
      <c r="Y930">
        <v>0</v>
      </c>
      <c r="Z930">
        <v>4</v>
      </c>
      <c r="AA930">
        <v>40</v>
      </c>
      <c r="AB930" t="s">
        <v>1946</v>
      </c>
      <c r="AD930" t="s">
        <v>1946</v>
      </c>
      <c r="AE930" t="s">
        <v>1946</v>
      </c>
      <c r="AF930" t="s">
        <v>104</v>
      </c>
      <c r="AG930" t="s">
        <v>105</v>
      </c>
      <c r="AH930">
        <v>30.2699</v>
      </c>
      <c r="AI930">
        <v>11.1358</v>
      </c>
      <c r="AJ930">
        <v>9.0475999999999992</v>
      </c>
      <c r="AK930">
        <v>0</v>
      </c>
      <c r="AL930">
        <v>0</v>
      </c>
      <c r="AM930">
        <v>0</v>
      </c>
      <c r="AN930">
        <v>0</v>
      </c>
      <c r="AO930">
        <v>0</v>
      </c>
      <c r="AP930" t="s">
        <v>106</v>
      </c>
      <c r="AQ930" t="s">
        <v>107</v>
      </c>
      <c r="AR930" t="s">
        <v>108</v>
      </c>
      <c r="AS930" t="s">
        <v>109</v>
      </c>
      <c r="AT930" t="s">
        <v>110</v>
      </c>
      <c r="AU930" t="s">
        <v>104</v>
      </c>
      <c r="AX930" t="s">
        <v>104</v>
      </c>
      <c r="AY930">
        <v>0</v>
      </c>
      <c r="AZ930">
        <v>0</v>
      </c>
      <c r="BA930">
        <v>4.75</v>
      </c>
      <c r="BC930">
        <v>0</v>
      </c>
      <c r="BD930">
        <v>7</v>
      </c>
      <c r="BJ930" t="s">
        <v>111</v>
      </c>
      <c r="BK930" t="s">
        <v>552</v>
      </c>
      <c r="BL930" t="str">
        <f>"https://www.hvlgroup.com/Products/Specs/"&amp;"H359304-PB"</f>
        <v>https://www.hvlgroup.com/Products/Specs/H359304-PB</v>
      </c>
      <c r="BM930" t="s">
        <v>2164</v>
      </c>
      <c r="BN930" t="str">
        <f>"https://www.hvlgroup.com/Product/"&amp;"H359304-PB"</f>
        <v>https://www.hvlgroup.com/Product/H359304-PB</v>
      </c>
      <c r="BO930" t="s">
        <v>104</v>
      </c>
      <c r="BP930" t="s">
        <v>104</v>
      </c>
      <c r="BQ930" t="s">
        <v>2165</v>
      </c>
      <c r="BR930" t="s">
        <v>116</v>
      </c>
      <c r="BS930" t="s">
        <v>116</v>
      </c>
      <c r="BT930">
        <v>0</v>
      </c>
      <c r="BV930" s="1">
        <v>43617</v>
      </c>
      <c r="BW930">
        <v>0</v>
      </c>
      <c r="BX930">
        <v>0</v>
      </c>
      <c r="BY930" t="s">
        <v>104</v>
      </c>
      <c r="BZ930">
        <v>0</v>
      </c>
      <c r="CA930">
        <v>0</v>
      </c>
      <c r="CB930">
        <v>0</v>
      </c>
      <c r="CC930">
        <v>0</v>
      </c>
      <c r="CD930">
        <v>1</v>
      </c>
      <c r="CF930" t="s">
        <v>90</v>
      </c>
      <c r="CH930" t="s">
        <v>2166</v>
      </c>
      <c r="CI930" t="s">
        <v>111</v>
      </c>
      <c r="CJ930" t="s">
        <v>118</v>
      </c>
      <c r="CK930" t="s">
        <v>111</v>
      </c>
      <c r="CL930" t="s">
        <v>119</v>
      </c>
      <c r="CM930" t="s">
        <v>104</v>
      </c>
    </row>
    <row r="931" spans="1:91" x14ac:dyDescent="0.25">
      <c r="A931" t="s">
        <v>89</v>
      </c>
      <c r="B931" t="s">
        <v>90</v>
      </c>
      <c r="C931" t="s">
        <v>2178</v>
      </c>
      <c r="D931" t="s">
        <v>2176</v>
      </c>
      <c r="E931" s="4">
        <v>806134892265</v>
      </c>
      <c r="F931" t="s">
        <v>2177</v>
      </c>
      <c r="G931" s="4">
        <v>125</v>
      </c>
      <c r="H931" s="4">
        <v>250</v>
      </c>
      <c r="I931" t="s">
        <v>1061</v>
      </c>
      <c r="J931" t="s">
        <v>2163</v>
      </c>
      <c r="K931" t="s">
        <v>96</v>
      </c>
      <c r="L931" t="s">
        <v>97</v>
      </c>
      <c r="M931" t="s">
        <v>98</v>
      </c>
      <c r="N931" t="s">
        <v>124</v>
      </c>
      <c r="O931" t="s">
        <v>100</v>
      </c>
      <c r="R931">
        <v>0</v>
      </c>
      <c r="S931">
        <v>0</v>
      </c>
      <c r="T931">
        <v>5.75</v>
      </c>
      <c r="U931">
        <v>0</v>
      </c>
      <c r="V931">
        <v>0</v>
      </c>
      <c r="W931">
        <v>21.75</v>
      </c>
      <c r="X931">
        <v>6</v>
      </c>
      <c r="Y931">
        <v>0</v>
      </c>
      <c r="Z931">
        <v>4</v>
      </c>
      <c r="AA931">
        <v>40</v>
      </c>
      <c r="AB931" t="s">
        <v>1946</v>
      </c>
      <c r="AD931" t="s">
        <v>1946</v>
      </c>
      <c r="AE931" t="s">
        <v>1946</v>
      </c>
      <c r="AF931" t="s">
        <v>104</v>
      </c>
      <c r="AG931" t="s">
        <v>105</v>
      </c>
      <c r="AH931">
        <v>26</v>
      </c>
      <c r="AI931">
        <v>12</v>
      </c>
      <c r="AJ931">
        <v>8</v>
      </c>
      <c r="AK931">
        <v>0</v>
      </c>
      <c r="AL931">
        <v>0</v>
      </c>
      <c r="AM931">
        <v>0</v>
      </c>
      <c r="AN931">
        <v>0</v>
      </c>
      <c r="AO931">
        <v>0</v>
      </c>
      <c r="AP931" t="s">
        <v>106</v>
      </c>
      <c r="AQ931" t="s">
        <v>107</v>
      </c>
      <c r="AR931" t="s">
        <v>108</v>
      </c>
      <c r="AS931" t="s">
        <v>109</v>
      </c>
      <c r="AT931" t="s">
        <v>110</v>
      </c>
      <c r="AU931" t="s">
        <v>104</v>
      </c>
      <c r="AX931" t="s">
        <v>104</v>
      </c>
      <c r="AY931">
        <v>0</v>
      </c>
      <c r="AZ931">
        <v>0</v>
      </c>
      <c r="BA931">
        <v>4.75</v>
      </c>
      <c r="BC931">
        <v>0</v>
      </c>
      <c r="BD931">
        <v>7</v>
      </c>
      <c r="BJ931" t="s">
        <v>111</v>
      </c>
      <c r="BK931" t="s">
        <v>125</v>
      </c>
      <c r="BL931" t="str">
        <f>"https://www.hvlgroup.com/Products/Specs/"&amp;"H359304-PN"</f>
        <v>https://www.hvlgroup.com/Products/Specs/H359304-PN</v>
      </c>
      <c r="BM931" t="s">
        <v>2164</v>
      </c>
      <c r="BN931" t="str">
        <f>"https://www.hvlgroup.com/Product/"&amp;"H359304-PN"</f>
        <v>https://www.hvlgroup.com/Product/H359304-PN</v>
      </c>
      <c r="BO931" t="s">
        <v>104</v>
      </c>
      <c r="BP931" t="s">
        <v>104</v>
      </c>
      <c r="BQ931" t="s">
        <v>2165</v>
      </c>
      <c r="BR931" t="s">
        <v>116</v>
      </c>
      <c r="BS931" t="s">
        <v>116</v>
      </c>
      <c r="BT931">
        <v>0</v>
      </c>
      <c r="BV931" s="1">
        <v>43617</v>
      </c>
      <c r="BW931">
        <v>0</v>
      </c>
      <c r="BX931">
        <v>0</v>
      </c>
      <c r="BY931" t="s">
        <v>104</v>
      </c>
      <c r="BZ931">
        <v>0</v>
      </c>
      <c r="CA931">
        <v>0</v>
      </c>
      <c r="CB931">
        <v>0</v>
      </c>
      <c r="CC931">
        <v>0</v>
      </c>
      <c r="CD931">
        <v>1</v>
      </c>
      <c r="CF931" t="s">
        <v>90</v>
      </c>
      <c r="CH931" t="s">
        <v>2166</v>
      </c>
      <c r="CI931" t="s">
        <v>111</v>
      </c>
      <c r="CJ931" t="s">
        <v>118</v>
      </c>
      <c r="CK931" t="s">
        <v>111</v>
      </c>
      <c r="CL931" t="s">
        <v>119</v>
      </c>
      <c r="CM931" t="s">
        <v>104</v>
      </c>
    </row>
    <row r="932" spans="1:91" x14ac:dyDescent="0.25">
      <c r="A932" t="s">
        <v>89</v>
      </c>
      <c r="B932" t="s">
        <v>90</v>
      </c>
      <c r="C932" t="s">
        <v>2179</v>
      </c>
      <c r="D932" t="s">
        <v>2180</v>
      </c>
      <c r="E932" s="4">
        <v>806134890780</v>
      </c>
      <c r="F932" t="s">
        <v>1116</v>
      </c>
      <c r="G932" s="4">
        <v>95</v>
      </c>
      <c r="H932" s="4">
        <v>190</v>
      </c>
      <c r="I932" t="s">
        <v>1173</v>
      </c>
      <c r="J932" t="s">
        <v>2163</v>
      </c>
      <c r="K932" t="s">
        <v>96</v>
      </c>
      <c r="L932" t="s">
        <v>97</v>
      </c>
      <c r="M932" t="s">
        <v>98</v>
      </c>
      <c r="N932" t="s">
        <v>550</v>
      </c>
      <c r="O932" t="s">
        <v>100</v>
      </c>
      <c r="R932">
        <v>0</v>
      </c>
      <c r="S932">
        <v>0</v>
      </c>
      <c r="T932">
        <v>5.5</v>
      </c>
      <c r="U932">
        <v>0</v>
      </c>
      <c r="V932">
        <v>0</v>
      </c>
      <c r="W932">
        <v>11</v>
      </c>
      <c r="X932">
        <v>5.5</v>
      </c>
      <c r="Y932">
        <v>0</v>
      </c>
      <c r="Z932">
        <v>3</v>
      </c>
      <c r="AA932">
        <v>40</v>
      </c>
      <c r="AB932" t="s">
        <v>1946</v>
      </c>
      <c r="AD932" t="s">
        <v>1946</v>
      </c>
      <c r="AE932" t="s">
        <v>1946</v>
      </c>
      <c r="AF932" t="s">
        <v>104</v>
      </c>
      <c r="AG932" t="s">
        <v>105</v>
      </c>
      <c r="AH932">
        <v>19.617699999999999</v>
      </c>
      <c r="AI932">
        <v>18.281500000000001</v>
      </c>
      <c r="AJ932">
        <v>11.319800000000001</v>
      </c>
      <c r="AK932">
        <v>0</v>
      </c>
      <c r="AL932">
        <v>0</v>
      </c>
      <c r="AM932">
        <v>0</v>
      </c>
      <c r="AN932">
        <v>0</v>
      </c>
      <c r="AO932">
        <v>0</v>
      </c>
      <c r="AP932" t="s">
        <v>106</v>
      </c>
      <c r="AQ932" t="s">
        <v>107</v>
      </c>
      <c r="AR932" t="s">
        <v>108</v>
      </c>
      <c r="AS932" t="s">
        <v>109</v>
      </c>
      <c r="AT932" t="s">
        <v>110</v>
      </c>
      <c r="AU932" t="s">
        <v>104</v>
      </c>
      <c r="AX932" t="s">
        <v>104</v>
      </c>
      <c r="AY932">
        <v>0</v>
      </c>
      <c r="AZ932">
        <v>0</v>
      </c>
      <c r="BA932">
        <v>4.75</v>
      </c>
      <c r="BC932">
        <v>0</v>
      </c>
      <c r="BD932">
        <v>7</v>
      </c>
      <c r="BJ932" t="s">
        <v>111</v>
      </c>
      <c r="BK932" t="s">
        <v>552</v>
      </c>
      <c r="BL932" t="str">
        <f>"https://www.hvlgroup.com/Products/Specs/"&amp;"H359603-PB"</f>
        <v>https://www.hvlgroup.com/Products/Specs/H359603-PB</v>
      </c>
      <c r="BM932" t="s">
        <v>2181</v>
      </c>
      <c r="BN932" t="str">
        <f>"https://www.hvlgroup.com/Product/"&amp;"H359603-PB"</f>
        <v>https://www.hvlgroup.com/Product/H359603-PB</v>
      </c>
      <c r="BO932" t="s">
        <v>104</v>
      </c>
      <c r="BP932" t="s">
        <v>104</v>
      </c>
      <c r="BQ932" t="s">
        <v>2165</v>
      </c>
      <c r="BR932" t="s">
        <v>116</v>
      </c>
      <c r="BS932" t="s">
        <v>116</v>
      </c>
      <c r="BT932">
        <v>0</v>
      </c>
      <c r="BV932" s="1">
        <v>43617</v>
      </c>
      <c r="BW932">
        <v>0</v>
      </c>
      <c r="BX932">
        <v>0</v>
      </c>
      <c r="BY932" t="s">
        <v>104</v>
      </c>
      <c r="BZ932">
        <v>0</v>
      </c>
      <c r="CA932">
        <v>0</v>
      </c>
      <c r="CB932">
        <v>0</v>
      </c>
      <c r="CC932">
        <v>0</v>
      </c>
      <c r="CD932">
        <v>1</v>
      </c>
      <c r="CF932" t="s">
        <v>90</v>
      </c>
      <c r="CH932" t="s">
        <v>2166</v>
      </c>
      <c r="CI932" t="s">
        <v>111</v>
      </c>
      <c r="CJ932" t="s">
        <v>118</v>
      </c>
      <c r="CK932" t="s">
        <v>111</v>
      </c>
      <c r="CL932" t="s">
        <v>119</v>
      </c>
      <c r="CM932" t="s">
        <v>104</v>
      </c>
    </row>
    <row r="933" spans="1:91" x14ac:dyDescent="0.25">
      <c r="A933" t="s">
        <v>89</v>
      </c>
      <c r="B933" t="s">
        <v>90</v>
      </c>
      <c r="C933" t="s">
        <v>2182</v>
      </c>
      <c r="D933" t="s">
        <v>2180</v>
      </c>
      <c r="E933" s="4">
        <v>806134892319</v>
      </c>
      <c r="F933" t="s">
        <v>1116</v>
      </c>
      <c r="G933" s="4">
        <v>95</v>
      </c>
      <c r="H933" s="4">
        <v>190</v>
      </c>
      <c r="I933" t="s">
        <v>1173</v>
      </c>
      <c r="J933" t="s">
        <v>2163</v>
      </c>
      <c r="K933" t="s">
        <v>96</v>
      </c>
      <c r="L933" t="s">
        <v>97</v>
      </c>
      <c r="M933" t="s">
        <v>98</v>
      </c>
      <c r="N933" t="s">
        <v>124</v>
      </c>
      <c r="O933" t="s">
        <v>100</v>
      </c>
      <c r="R933">
        <v>0</v>
      </c>
      <c r="S933">
        <v>0</v>
      </c>
      <c r="T933">
        <v>5.5</v>
      </c>
      <c r="U933">
        <v>0</v>
      </c>
      <c r="V933">
        <v>0</v>
      </c>
      <c r="W933">
        <v>11</v>
      </c>
      <c r="X933">
        <v>5.5</v>
      </c>
      <c r="Y933">
        <v>0</v>
      </c>
      <c r="Z933">
        <v>3</v>
      </c>
      <c r="AA933">
        <v>40</v>
      </c>
      <c r="AB933" t="s">
        <v>1946</v>
      </c>
      <c r="AD933" t="s">
        <v>1946</v>
      </c>
      <c r="AE933" t="s">
        <v>1946</v>
      </c>
      <c r="AF933" t="s">
        <v>104</v>
      </c>
      <c r="AG933" t="s">
        <v>105</v>
      </c>
      <c r="AH933">
        <v>19.617699999999999</v>
      </c>
      <c r="AI933">
        <v>18.281500000000001</v>
      </c>
      <c r="AJ933">
        <v>11.319800000000001</v>
      </c>
      <c r="AK933">
        <v>0</v>
      </c>
      <c r="AL933">
        <v>0</v>
      </c>
      <c r="AM933">
        <v>0</v>
      </c>
      <c r="AN933">
        <v>0</v>
      </c>
      <c r="AO933">
        <v>0</v>
      </c>
      <c r="AP933" t="s">
        <v>106</v>
      </c>
      <c r="AQ933" t="s">
        <v>107</v>
      </c>
      <c r="AR933" t="s">
        <v>108</v>
      </c>
      <c r="AS933" t="s">
        <v>109</v>
      </c>
      <c r="AT933" t="s">
        <v>110</v>
      </c>
      <c r="AU933" t="s">
        <v>104</v>
      </c>
      <c r="AX933" t="s">
        <v>104</v>
      </c>
      <c r="AY933">
        <v>0</v>
      </c>
      <c r="AZ933">
        <v>0</v>
      </c>
      <c r="BA933">
        <v>4.75</v>
      </c>
      <c r="BC933">
        <v>0</v>
      </c>
      <c r="BD933">
        <v>7</v>
      </c>
      <c r="BJ933" t="s">
        <v>111</v>
      </c>
      <c r="BK933" t="s">
        <v>125</v>
      </c>
      <c r="BL933" t="str">
        <f>"https://www.hvlgroup.com/Products/Specs/"&amp;"H359603-PN"</f>
        <v>https://www.hvlgroup.com/Products/Specs/H359603-PN</v>
      </c>
      <c r="BM933" t="s">
        <v>2181</v>
      </c>
      <c r="BN933" t="str">
        <f>"https://www.hvlgroup.com/Product/"&amp;"H359603-PN"</f>
        <v>https://www.hvlgroup.com/Product/H359603-PN</v>
      </c>
      <c r="BO933" t="s">
        <v>104</v>
      </c>
      <c r="BP933" t="s">
        <v>104</v>
      </c>
      <c r="BQ933" t="s">
        <v>2165</v>
      </c>
      <c r="BR933" t="s">
        <v>116</v>
      </c>
      <c r="BS933" t="s">
        <v>116</v>
      </c>
      <c r="BT933">
        <v>0</v>
      </c>
      <c r="BV933" s="1">
        <v>43617</v>
      </c>
      <c r="BW933">
        <v>0</v>
      </c>
      <c r="BX933">
        <v>0</v>
      </c>
      <c r="BY933" t="s">
        <v>104</v>
      </c>
      <c r="BZ933">
        <v>0</v>
      </c>
      <c r="CA933">
        <v>0</v>
      </c>
      <c r="CB933">
        <v>0</v>
      </c>
      <c r="CC933">
        <v>0</v>
      </c>
      <c r="CD933">
        <v>1</v>
      </c>
      <c r="CF933" t="s">
        <v>90</v>
      </c>
      <c r="CH933" t="s">
        <v>2166</v>
      </c>
      <c r="CI933" t="s">
        <v>111</v>
      </c>
      <c r="CJ933" t="s">
        <v>118</v>
      </c>
      <c r="CK933" t="s">
        <v>111</v>
      </c>
      <c r="CL933" t="s">
        <v>119</v>
      </c>
      <c r="CM933" t="s">
        <v>104</v>
      </c>
    </row>
    <row r="934" spans="1:91" x14ac:dyDescent="0.25">
      <c r="A934" t="s">
        <v>89</v>
      </c>
      <c r="B934" t="s">
        <v>90</v>
      </c>
      <c r="C934" t="s">
        <v>2183</v>
      </c>
      <c r="D934" t="s">
        <v>2184</v>
      </c>
      <c r="E934" s="4">
        <v>806134891855</v>
      </c>
      <c r="F934" t="s">
        <v>2185</v>
      </c>
      <c r="G934" s="4">
        <v>399</v>
      </c>
      <c r="H934" s="4">
        <v>798</v>
      </c>
      <c r="I934" t="s">
        <v>1088</v>
      </c>
      <c r="J934" t="s">
        <v>2163</v>
      </c>
      <c r="K934" t="s">
        <v>96</v>
      </c>
      <c r="L934" t="s">
        <v>97</v>
      </c>
      <c r="M934" t="s">
        <v>98</v>
      </c>
      <c r="N934" t="s">
        <v>550</v>
      </c>
      <c r="O934" t="s">
        <v>100</v>
      </c>
      <c r="R934">
        <v>0</v>
      </c>
      <c r="S934">
        <v>0</v>
      </c>
      <c r="T934">
        <v>23</v>
      </c>
      <c r="U934">
        <v>0</v>
      </c>
      <c r="V934">
        <v>0</v>
      </c>
      <c r="W934">
        <v>23.5</v>
      </c>
      <c r="X934">
        <v>0</v>
      </c>
      <c r="Y934">
        <v>0</v>
      </c>
      <c r="Z934">
        <v>13</v>
      </c>
      <c r="AA934">
        <v>40</v>
      </c>
      <c r="AB934" t="s">
        <v>1946</v>
      </c>
      <c r="AD934" t="s">
        <v>1946</v>
      </c>
      <c r="AE934" t="s">
        <v>1946</v>
      </c>
      <c r="AF934" t="s">
        <v>104</v>
      </c>
      <c r="AG934" t="s">
        <v>105</v>
      </c>
      <c r="AH934">
        <v>33.366100000000003</v>
      </c>
      <c r="AI934">
        <v>33.366100000000003</v>
      </c>
      <c r="AJ934">
        <v>35.629899999999999</v>
      </c>
      <c r="AK934">
        <v>0</v>
      </c>
      <c r="AL934">
        <v>0</v>
      </c>
      <c r="AM934">
        <v>0</v>
      </c>
      <c r="AN934">
        <v>0</v>
      </c>
      <c r="AO934">
        <v>0</v>
      </c>
      <c r="AP934" t="s">
        <v>106</v>
      </c>
      <c r="AQ934" t="s">
        <v>107</v>
      </c>
      <c r="AR934" t="s">
        <v>108</v>
      </c>
      <c r="AS934" t="s">
        <v>109</v>
      </c>
      <c r="AT934" t="s">
        <v>110</v>
      </c>
      <c r="AU934" t="s">
        <v>104</v>
      </c>
      <c r="AX934" t="s">
        <v>104</v>
      </c>
      <c r="AY934">
        <v>0</v>
      </c>
      <c r="AZ934">
        <v>0</v>
      </c>
      <c r="BA934">
        <v>5.25</v>
      </c>
      <c r="BC934">
        <v>0</v>
      </c>
      <c r="BD934">
        <v>0</v>
      </c>
      <c r="BJ934" t="s">
        <v>111</v>
      </c>
      <c r="BK934" t="s">
        <v>552</v>
      </c>
      <c r="BL934" t="str">
        <f>"https://www.hvlgroup.com/Products/Specs/"&amp;"H359813-PB"</f>
        <v>https://www.hvlgroup.com/Products/Specs/H359813-PB</v>
      </c>
      <c r="BM934" t="s">
        <v>2186</v>
      </c>
      <c r="BN934" t="str">
        <f>"https://www.hvlgroup.com/Product/"&amp;"H359813-PB"</f>
        <v>https://www.hvlgroup.com/Product/H359813-PB</v>
      </c>
      <c r="BO934" t="s">
        <v>104</v>
      </c>
      <c r="BP934" t="s">
        <v>104</v>
      </c>
      <c r="BQ934" t="s">
        <v>2165</v>
      </c>
      <c r="BR934" t="s">
        <v>116</v>
      </c>
      <c r="BS934" t="s">
        <v>116</v>
      </c>
      <c r="BT934">
        <v>0</v>
      </c>
      <c r="BV934" s="1">
        <v>43617</v>
      </c>
      <c r="BW934">
        <v>0</v>
      </c>
      <c r="BX934">
        <v>0</v>
      </c>
      <c r="BY934" t="s">
        <v>104</v>
      </c>
      <c r="BZ934">
        <v>0</v>
      </c>
      <c r="CA934">
        <v>0</v>
      </c>
      <c r="CB934">
        <v>0</v>
      </c>
      <c r="CC934">
        <v>0</v>
      </c>
      <c r="CD934">
        <v>1</v>
      </c>
      <c r="CF934" t="s">
        <v>90</v>
      </c>
      <c r="CH934" t="s">
        <v>2166</v>
      </c>
      <c r="CI934" t="s">
        <v>111</v>
      </c>
      <c r="CJ934" t="s">
        <v>118</v>
      </c>
      <c r="CK934" t="s">
        <v>111</v>
      </c>
      <c r="CL934" t="s">
        <v>119</v>
      </c>
      <c r="CM934" t="s">
        <v>104</v>
      </c>
    </row>
    <row r="935" spans="1:91" x14ac:dyDescent="0.25">
      <c r="A935" t="s">
        <v>89</v>
      </c>
      <c r="B935" t="s">
        <v>90</v>
      </c>
      <c r="C935" t="s">
        <v>2187</v>
      </c>
      <c r="D935" t="s">
        <v>2184</v>
      </c>
      <c r="E935" s="4">
        <v>806134891862</v>
      </c>
      <c r="F935" t="s">
        <v>2185</v>
      </c>
      <c r="G935" s="4">
        <v>399</v>
      </c>
      <c r="H935" s="4">
        <v>798</v>
      </c>
      <c r="I935" t="s">
        <v>1088</v>
      </c>
      <c r="J935" t="s">
        <v>2163</v>
      </c>
      <c r="K935" t="s">
        <v>96</v>
      </c>
      <c r="L935" t="s">
        <v>97</v>
      </c>
      <c r="M935" t="s">
        <v>98</v>
      </c>
      <c r="N935" t="s">
        <v>124</v>
      </c>
      <c r="O935" t="s">
        <v>100</v>
      </c>
      <c r="R935">
        <v>0</v>
      </c>
      <c r="S935">
        <v>0</v>
      </c>
      <c r="T935">
        <v>23</v>
      </c>
      <c r="U935">
        <v>0</v>
      </c>
      <c r="V935">
        <v>0</v>
      </c>
      <c r="W935">
        <v>23.5</v>
      </c>
      <c r="X935">
        <v>0</v>
      </c>
      <c r="Y935">
        <v>0</v>
      </c>
      <c r="Z935">
        <v>13</v>
      </c>
      <c r="AA935">
        <v>40</v>
      </c>
      <c r="AB935" t="s">
        <v>1946</v>
      </c>
      <c r="AD935" t="s">
        <v>1946</v>
      </c>
      <c r="AE935" t="s">
        <v>1946</v>
      </c>
      <c r="AF935" t="s">
        <v>104</v>
      </c>
      <c r="AG935" t="s">
        <v>105</v>
      </c>
      <c r="AH935">
        <v>19</v>
      </c>
      <c r="AI935">
        <v>19</v>
      </c>
      <c r="AJ935">
        <v>20</v>
      </c>
      <c r="AK935">
        <v>0</v>
      </c>
      <c r="AL935">
        <v>0</v>
      </c>
      <c r="AM935">
        <v>0</v>
      </c>
      <c r="AN935">
        <v>0</v>
      </c>
      <c r="AO935">
        <v>0</v>
      </c>
      <c r="AP935" t="s">
        <v>106</v>
      </c>
      <c r="AQ935" t="s">
        <v>107</v>
      </c>
      <c r="AR935" t="s">
        <v>108</v>
      </c>
      <c r="AS935" t="s">
        <v>109</v>
      </c>
      <c r="AT935" t="s">
        <v>110</v>
      </c>
      <c r="AU935" t="s">
        <v>104</v>
      </c>
      <c r="AX935" t="s">
        <v>104</v>
      </c>
      <c r="AY935">
        <v>0</v>
      </c>
      <c r="AZ935">
        <v>0</v>
      </c>
      <c r="BA935">
        <v>5.25</v>
      </c>
      <c r="BC935">
        <v>0</v>
      </c>
      <c r="BD935">
        <v>0</v>
      </c>
      <c r="BJ935" t="s">
        <v>111</v>
      </c>
      <c r="BK935" t="s">
        <v>125</v>
      </c>
      <c r="BL935" t="str">
        <f>"https://www.hvlgroup.com/Products/Specs/"&amp;"H359813-PN"</f>
        <v>https://www.hvlgroup.com/Products/Specs/H359813-PN</v>
      </c>
      <c r="BM935" t="s">
        <v>2186</v>
      </c>
      <c r="BN935" t="str">
        <f>"https://www.hvlgroup.com/Product/"&amp;"H359813-PN"</f>
        <v>https://www.hvlgroup.com/Product/H359813-PN</v>
      </c>
      <c r="BO935" t="s">
        <v>104</v>
      </c>
      <c r="BP935" t="s">
        <v>104</v>
      </c>
      <c r="BQ935" t="s">
        <v>2165</v>
      </c>
      <c r="BR935" t="s">
        <v>116</v>
      </c>
      <c r="BS935" t="s">
        <v>116</v>
      </c>
      <c r="BT935">
        <v>0</v>
      </c>
      <c r="BV935" s="1">
        <v>43617</v>
      </c>
      <c r="BW935">
        <v>0</v>
      </c>
      <c r="BX935">
        <v>0</v>
      </c>
      <c r="BY935" t="s">
        <v>104</v>
      </c>
      <c r="BZ935">
        <v>0</v>
      </c>
      <c r="CA935">
        <v>0</v>
      </c>
      <c r="CB935">
        <v>0</v>
      </c>
      <c r="CC935">
        <v>0</v>
      </c>
      <c r="CD935">
        <v>1</v>
      </c>
      <c r="CF935" t="s">
        <v>90</v>
      </c>
      <c r="CH935" t="s">
        <v>2166</v>
      </c>
      <c r="CI935" t="s">
        <v>111</v>
      </c>
      <c r="CJ935" t="s">
        <v>118</v>
      </c>
      <c r="CK935" t="s">
        <v>111</v>
      </c>
      <c r="CL935" t="s">
        <v>119</v>
      </c>
      <c r="CM935" t="s">
        <v>104</v>
      </c>
    </row>
    <row r="936" spans="1:91" x14ac:dyDescent="0.25">
      <c r="A936" t="s">
        <v>89</v>
      </c>
      <c r="B936" t="s">
        <v>90</v>
      </c>
      <c r="C936" t="s">
        <v>2188</v>
      </c>
      <c r="D936" t="s">
        <v>2189</v>
      </c>
      <c r="E936" s="4">
        <v>806134891879</v>
      </c>
      <c r="F936" t="s">
        <v>2190</v>
      </c>
      <c r="G936" s="4">
        <v>650</v>
      </c>
      <c r="H936" s="4">
        <v>1300</v>
      </c>
      <c r="I936" t="s">
        <v>1088</v>
      </c>
      <c r="J936" t="s">
        <v>2163</v>
      </c>
      <c r="K936" t="s">
        <v>96</v>
      </c>
      <c r="L936" t="s">
        <v>97</v>
      </c>
      <c r="M936" t="s">
        <v>98</v>
      </c>
      <c r="N936" t="s">
        <v>550</v>
      </c>
      <c r="O936" t="s">
        <v>100</v>
      </c>
      <c r="R936">
        <v>0</v>
      </c>
      <c r="S936">
        <v>0</v>
      </c>
      <c r="T936">
        <v>32</v>
      </c>
      <c r="U936">
        <v>0</v>
      </c>
      <c r="V936">
        <v>0</v>
      </c>
      <c r="W936">
        <v>34</v>
      </c>
      <c r="X936">
        <v>0</v>
      </c>
      <c r="Y936">
        <v>0</v>
      </c>
      <c r="Z936">
        <v>19</v>
      </c>
      <c r="AA936">
        <v>25</v>
      </c>
      <c r="AB936" t="s">
        <v>1946</v>
      </c>
      <c r="AD936" t="s">
        <v>1946</v>
      </c>
      <c r="AE936" t="s">
        <v>1946</v>
      </c>
      <c r="AF936" t="s">
        <v>104</v>
      </c>
      <c r="AG936" t="s">
        <v>105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0</v>
      </c>
      <c r="AN936">
        <v>0</v>
      </c>
      <c r="AO936">
        <v>0</v>
      </c>
      <c r="AP936" t="s">
        <v>106</v>
      </c>
      <c r="AQ936" t="s">
        <v>107</v>
      </c>
      <c r="AR936" t="s">
        <v>108</v>
      </c>
      <c r="AS936" t="s">
        <v>109</v>
      </c>
      <c r="AT936" t="s">
        <v>110</v>
      </c>
      <c r="AU936" t="s">
        <v>104</v>
      </c>
      <c r="AX936" t="s">
        <v>104</v>
      </c>
      <c r="AY936">
        <v>0</v>
      </c>
      <c r="AZ936">
        <v>0</v>
      </c>
      <c r="BA936">
        <v>5.25</v>
      </c>
      <c r="BC936">
        <v>0</v>
      </c>
      <c r="BD936">
        <v>0</v>
      </c>
      <c r="BJ936" t="s">
        <v>111</v>
      </c>
      <c r="BK936" t="s">
        <v>552</v>
      </c>
      <c r="BL936" t="str">
        <f>"https://www.hvlgroup.com/Products/Specs/"&amp;"H359819-PB"</f>
        <v>https://www.hvlgroup.com/Products/Specs/H359819-PB</v>
      </c>
      <c r="BM936" t="s">
        <v>2186</v>
      </c>
      <c r="BN936" t="str">
        <f>"https://www.hvlgroup.com/Product/"&amp;"H359819-PB"</f>
        <v>https://www.hvlgroup.com/Product/H359819-PB</v>
      </c>
      <c r="BO936" t="s">
        <v>104</v>
      </c>
      <c r="BP936" t="s">
        <v>104</v>
      </c>
      <c r="BQ936" t="s">
        <v>2165</v>
      </c>
      <c r="BR936" t="s">
        <v>116</v>
      </c>
      <c r="BS936" t="s">
        <v>116</v>
      </c>
      <c r="BT936">
        <v>0</v>
      </c>
      <c r="BV936" s="1">
        <v>43617</v>
      </c>
      <c r="BW936">
        <v>0</v>
      </c>
      <c r="BX936">
        <v>0</v>
      </c>
      <c r="BY936" t="s">
        <v>104</v>
      </c>
      <c r="BZ936">
        <v>0</v>
      </c>
      <c r="CA936">
        <v>0</v>
      </c>
      <c r="CB936">
        <v>0</v>
      </c>
      <c r="CC936">
        <v>0</v>
      </c>
      <c r="CD936">
        <v>1</v>
      </c>
      <c r="CF936" t="s">
        <v>90</v>
      </c>
      <c r="CH936" t="s">
        <v>2166</v>
      </c>
      <c r="CI936" t="s">
        <v>111</v>
      </c>
      <c r="CJ936" t="s">
        <v>118</v>
      </c>
      <c r="CK936" t="s">
        <v>111</v>
      </c>
      <c r="CL936" t="s">
        <v>119</v>
      </c>
      <c r="CM936" t="s">
        <v>104</v>
      </c>
    </row>
    <row r="937" spans="1:91" x14ac:dyDescent="0.25">
      <c r="A937" t="s">
        <v>89</v>
      </c>
      <c r="B937" t="s">
        <v>90</v>
      </c>
      <c r="C937" t="s">
        <v>2191</v>
      </c>
      <c r="D937" t="s">
        <v>2189</v>
      </c>
      <c r="E937" s="4">
        <v>806134890940</v>
      </c>
      <c r="F937" t="s">
        <v>2190</v>
      </c>
      <c r="G937" s="4">
        <v>650</v>
      </c>
      <c r="H937" s="4">
        <v>1300</v>
      </c>
      <c r="I937" t="s">
        <v>391</v>
      </c>
      <c r="J937" t="s">
        <v>2173</v>
      </c>
      <c r="K937" t="s">
        <v>96</v>
      </c>
      <c r="L937" t="s">
        <v>97</v>
      </c>
      <c r="M937" t="s">
        <v>98</v>
      </c>
      <c r="N937" t="s">
        <v>124</v>
      </c>
      <c r="O937" t="s">
        <v>100</v>
      </c>
      <c r="R937">
        <v>0</v>
      </c>
      <c r="S937">
        <v>0</v>
      </c>
      <c r="T937">
        <v>32</v>
      </c>
      <c r="U937">
        <v>0</v>
      </c>
      <c r="V937">
        <v>0</v>
      </c>
      <c r="W937">
        <v>34</v>
      </c>
      <c r="X937">
        <v>0</v>
      </c>
      <c r="Y937">
        <v>0</v>
      </c>
      <c r="Z937">
        <v>19</v>
      </c>
      <c r="AA937">
        <v>25</v>
      </c>
      <c r="AB937" t="s">
        <v>1208</v>
      </c>
      <c r="AD937" t="s">
        <v>1208</v>
      </c>
      <c r="AE937" t="s">
        <v>1208</v>
      </c>
      <c r="AF937" t="s">
        <v>104</v>
      </c>
      <c r="AG937" t="s">
        <v>105</v>
      </c>
      <c r="AH937">
        <v>32</v>
      </c>
      <c r="AI937">
        <v>29</v>
      </c>
      <c r="AJ937">
        <v>28</v>
      </c>
      <c r="AK937">
        <v>0</v>
      </c>
      <c r="AL937">
        <v>0</v>
      </c>
      <c r="AM937">
        <v>0</v>
      </c>
      <c r="AN937">
        <v>0</v>
      </c>
      <c r="AO937">
        <v>0</v>
      </c>
      <c r="AP937" t="s">
        <v>106</v>
      </c>
      <c r="AQ937" t="s">
        <v>107</v>
      </c>
      <c r="AR937" t="s">
        <v>108</v>
      </c>
      <c r="AS937" t="s">
        <v>109</v>
      </c>
      <c r="AT937" t="s">
        <v>110</v>
      </c>
      <c r="AU937" t="s">
        <v>104</v>
      </c>
      <c r="AX937" t="s">
        <v>104</v>
      </c>
      <c r="AY937">
        <v>0</v>
      </c>
      <c r="AZ937">
        <v>0</v>
      </c>
      <c r="BA937">
        <v>5.25</v>
      </c>
      <c r="BC937">
        <v>0</v>
      </c>
      <c r="BD937">
        <v>0</v>
      </c>
      <c r="BJ937" t="s">
        <v>111</v>
      </c>
      <c r="BK937" t="s">
        <v>125</v>
      </c>
      <c r="BL937" t="str">
        <f>"https://www.hvlgroup.com/Products/Specs/"&amp;"H359819-PN"</f>
        <v>https://www.hvlgroup.com/Products/Specs/H359819-PN</v>
      </c>
      <c r="BM937" t="s">
        <v>2186</v>
      </c>
      <c r="BN937" t="str">
        <f>"https://www.hvlgroup.com/Product/"&amp;"H359819-PN"</f>
        <v>https://www.hvlgroup.com/Product/H359819-PN</v>
      </c>
      <c r="BO937" t="s">
        <v>104</v>
      </c>
      <c r="BP937" t="s">
        <v>104</v>
      </c>
      <c r="BQ937" t="s">
        <v>2165</v>
      </c>
      <c r="BR937" t="s">
        <v>116</v>
      </c>
      <c r="BS937" t="s">
        <v>116</v>
      </c>
      <c r="BT937">
        <v>0</v>
      </c>
      <c r="BV937" s="1">
        <v>43617</v>
      </c>
      <c r="BW937">
        <v>0</v>
      </c>
      <c r="BX937">
        <v>0</v>
      </c>
      <c r="BY937" t="s">
        <v>104</v>
      </c>
      <c r="BZ937">
        <v>0</v>
      </c>
      <c r="CA937">
        <v>0</v>
      </c>
      <c r="CB937">
        <v>0</v>
      </c>
      <c r="CC937">
        <v>0</v>
      </c>
      <c r="CD937">
        <v>1</v>
      </c>
      <c r="CF937" t="s">
        <v>90</v>
      </c>
      <c r="CH937" t="s">
        <v>2166</v>
      </c>
      <c r="CI937" t="s">
        <v>111</v>
      </c>
      <c r="CJ937" t="s">
        <v>118</v>
      </c>
      <c r="CK937" t="s">
        <v>111</v>
      </c>
      <c r="CL937" t="s">
        <v>119</v>
      </c>
      <c r="CM937" t="s">
        <v>104</v>
      </c>
    </row>
    <row r="938" spans="1:91" x14ac:dyDescent="0.25">
      <c r="A938" t="s">
        <v>89</v>
      </c>
      <c r="B938" t="s">
        <v>90</v>
      </c>
      <c r="C938" t="s">
        <v>2192</v>
      </c>
      <c r="D938" t="s">
        <v>2193</v>
      </c>
      <c r="E938" s="4">
        <v>806134893866</v>
      </c>
      <c r="F938" t="s">
        <v>1127</v>
      </c>
      <c r="G938" s="4">
        <v>159</v>
      </c>
      <c r="H938" s="4">
        <v>318</v>
      </c>
      <c r="I938" t="s">
        <v>210</v>
      </c>
      <c r="J938" t="s">
        <v>2194</v>
      </c>
      <c r="K938" t="s">
        <v>96</v>
      </c>
      <c r="L938" t="s">
        <v>97</v>
      </c>
      <c r="M938" t="s">
        <v>98</v>
      </c>
      <c r="N938" t="s">
        <v>2195</v>
      </c>
      <c r="O938" t="s">
        <v>100</v>
      </c>
      <c r="P938" t="s">
        <v>1975</v>
      </c>
      <c r="Q938" t="s">
        <v>162</v>
      </c>
      <c r="R938">
        <v>0</v>
      </c>
      <c r="S938">
        <v>0</v>
      </c>
      <c r="T938">
        <v>9</v>
      </c>
      <c r="U938">
        <v>0</v>
      </c>
      <c r="V938">
        <v>0</v>
      </c>
      <c r="W938">
        <v>21</v>
      </c>
      <c r="X938">
        <v>0</v>
      </c>
      <c r="Y938">
        <v>0</v>
      </c>
      <c r="Z938">
        <v>1</v>
      </c>
      <c r="AA938">
        <v>60</v>
      </c>
      <c r="AB938" t="s">
        <v>1623</v>
      </c>
      <c r="AD938" t="s">
        <v>1623</v>
      </c>
      <c r="AE938" t="s">
        <v>1623</v>
      </c>
      <c r="AF938" t="s">
        <v>104</v>
      </c>
      <c r="AG938" t="s">
        <v>105</v>
      </c>
      <c r="AH938">
        <v>16.755600000000001</v>
      </c>
      <c r="AI938">
        <v>13.681699999999999</v>
      </c>
      <c r="AJ938">
        <v>11.4114</v>
      </c>
      <c r="AK938">
        <v>0</v>
      </c>
      <c r="AL938">
        <v>0</v>
      </c>
      <c r="AM938">
        <v>0</v>
      </c>
      <c r="AN938">
        <v>0</v>
      </c>
      <c r="AO938">
        <v>0</v>
      </c>
      <c r="AP938" t="s">
        <v>106</v>
      </c>
      <c r="AQ938" t="s">
        <v>107</v>
      </c>
      <c r="AR938" t="s">
        <v>108</v>
      </c>
      <c r="AS938" t="s">
        <v>109</v>
      </c>
      <c r="AT938" t="s">
        <v>110</v>
      </c>
      <c r="AU938" t="s">
        <v>104</v>
      </c>
      <c r="AX938" t="s">
        <v>104</v>
      </c>
      <c r="AY938">
        <v>0</v>
      </c>
      <c r="AZ938">
        <v>0</v>
      </c>
      <c r="BA938">
        <v>6</v>
      </c>
      <c r="BC938">
        <v>0</v>
      </c>
      <c r="BD938">
        <v>7</v>
      </c>
      <c r="BJ938" t="s">
        <v>111</v>
      </c>
      <c r="BK938" t="s">
        <v>2196</v>
      </c>
      <c r="BL938" t="str">
        <f>"https://www.hvlgroup.com/Products/Specs/"&amp;"H368601L-BLK/GL"</f>
        <v>https://www.hvlgroup.com/Products/Specs/H368601L-BLK/GL</v>
      </c>
      <c r="BM938" t="s">
        <v>2197</v>
      </c>
      <c r="BN938" t="str">
        <f>"https://www.hvlgroup.com/Product/"&amp;"H368601L-BLK/GL"</f>
        <v>https://www.hvlgroup.com/Product/H368601L-BLK/GL</v>
      </c>
      <c r="BO938" t="s">
        <v>104</v>
      </c>
      <c r="BP938" t="s">
        <v>104</v>
      </c>
      <c r="BQ938" t="s">
        <v>1210</v>
      </c>
      <c r="BR938" t="s">
        <v>116</v>
      </c>
      <c r="BS938" t="s">
        <v>2198</v>
      </c>
      <c r="BT938">
        <v>6.88</v>
      </c>
      <c r="BV938" s="1">
        <v>43617</v>
      </c>
      <c r="BW938">
        <v>0</v>
      </c>
      <c r="BX938">
        <v>0</v>
      </c>
      <c r="BY938" t="s">
        <v>104</v>
      </c>
      <c r="BZ938">
        <v>0</v>
      </c>
      <c r="CA938">
        <v>0</v>
      </c>
      <c r="CB938">
        <v>0</v>
      </c>
      <c r="CC938">
        <v>0</v>
      </c>
      <c r="CD938">
        <v>1</v>
      </c>
      <c r="CF938" t="s">
        <v>90</v>
      </c>
      <c r="CI938" t="s">
        <v>111</v>
      </c>
      <c r="CJ938" t="s">
        <v>118</v>
      </c>
      <c r="CK938" t="s">
        <v>111</v>
      </c>
      <c r="CL938" t="s">
        <v>119</v>
      </c>
      <c r="CM938" t="s">
        <v>104</v>
      </c>
    </row>
    <row r="939" spans="1:91" x14ac:dyDescent="0.25">
      <c r="A939" t="s">
        <v>89</v>
      </c>
      <c r="B939" t="s">
        <v>90</v>
      </c>
      <c r="C939" t="s">
        <v>2199</v>
      </c>
      <c r="D939" t="s">
        <v>2193</v>
      </c>
      <c r="E939" s="4">
        <v>806134893842</v>
      </c>
      <c r="F939" t="s">
        <v>1127</v>
      </c>
      <c r="G939" s="4">
        <v>159</v>
      </c>
      <c r="H939" s="4">
        <v>318</v>
      </c>
      <c r="I939" t="s">
        <v>210</v>
      </c>
      <c r="J939" t="s">
        <v>2194</v>
      </c>
      <c r="K939" t="s">
        <v>96</v>
      </c>
      <c r="L939" t="s">
        <v>97</v>
      </c>
      <c r="M939" t="s">
        <v>98</v>
      </c>
      <c r="N939" t="s">
        <v>2200</v>
      </c>
      <c r="O939" t="s">
        <v>100</v>
      </c>
      <c r="P939" t="s">
        <v>1975</v>
      </c>
      <c r="Q939" t="s">
        <v>162</v>
      </c>
      <c r="R939">
        <v>0</v>
      </c>
      <c r="S939">
        <v>0</v>
      </c>
      <c r="T939">
        <v>9</v>
      </c>
      <c r="U939">
        <v>0</v>
      </c>
      <c r="V939">
        <v>0</v>
      </c>
      <c r="W939">
        <v>21</v>
      </c>
      <c r="X939">
        <v>0</v>
      </c>
      <c r="Y939">
        <v>0</v>
      </c>
      <c r="Z939">
        <v>1</v>
      </c>
      <c r="AA939">
        <v>60</v>
      </c>
      <c r="AB939" t="s">
        <v>1623</v>
      </c>
      <c r="AD939" t="s">
        <v>1623</v>
      </c>
      <c r="AE939" t="s">
        <v>1623</v>
      </c>
      <c r="AF939" t="s">
        <v>104</v>
      </c>
      <c r="AG939" t="s">
        <v>105</v>
      </c>
      <c r="AH939">
        <v>16.755600000000001</v>
      </c>
      <c r="AI939">
        <v>13.681699999999999</v>
      </c>
      <c r="AJ939">
        <v>11.4114</v>
      </c>
      <c r="AK939">
        <v>0</v>
      </c>
      <c r="AL939">
        <v>0</v>
      </c>
      <c r="AM939">
        <v>0</v>
      </c>
      <c r="AN939">
        <v>0</v>
      </c>
      <c r="AO939">
        <v>0</v>
      </c>
      <c r="AP939" t="s">
        <v>106</v>
      </c>
      <c r="AQ939" t="s">
        <v>107</v>
      </c>
      <c r="AR939" t="s">
        <v>108</v>
      </c>
      <c r="AS939" t="s">
        <v>109</v>
      </c>
      <c r="AT939" t="s">
        <v>110</v>
      </c>
      <c r="AU939" t="s">
        <v>104</v>
      </c>
      <c r="AX939" t="s">
        <v>104</v>
      </c>
      <c r="AY939">
        <v>0</v>
      </c>
      <c r="AZ939">
        <v>0</v>
      </c>
      <c r="BA939">
        <v>6</v>
      </c>
      <c r="BC939">
        <v>0</v>
      </c>
      <c r="BD939">
        <v>7</v>
      </c>
      <c r="BJ939" t="s">
        <v>111</v>
      </c>
      <c r="BK939" t="s">
        <v>2201</v>
      </c>
      <c r="BL939" t="str">
        <f>"https://www.hvlgroup.com/Products/Specs/"&amp;"H368601L-WH/GL"</f>
        <v>https://www.hvlgroup.com/Products/Specs/H368601L-WH/GL</v>
      </c>
      <c r="BM939" t="s">
        <v>2197</v>
      </c>
      <c r="BN939" t="str">
        <f>"https://www.hvlgroup.com/Product/"&amp;"H368601L-WH/GL"</f>
        <v>https://www.hvlgroup.com/Product/H368601L-WH/GL</v>
      </c>
      <c r="BO939" t="s">
        <v>104</v>
      </c>
      <c r="BP939" t="s">
        <v>104</v>
      </c>
      <c r="BQ939" t="s">
        <v>1210</v>
      </c>
      <c r="BR939" t="s">
        <v>116</v>
      </c>
      <c r="BS939" t="s">
        <v>2198</v>
      </c>
      <c r="BT939">
        <v>6.88</v>
      </c>
      <c r="BV939" s="1">
        <v>43617</v>
      </c>
      <c r="BW939">
        <v>0</v>
      </c>
      <c r="BX939">
        <v>0</v>
      </c>
      <c r="BY939" t="s">
        <v>104</v>
      </c>
      <c r="BZ939">
        <v>0</v>
      </c>
      <c r="CA939">
        <v>0</v>
      </c>
      <c r="CB939">
        <v>0</v>
      </c>
      <c r="CC939">
        <v>0</v>
      </c>
      <c r="CD939">
        <v>1</v>
      </c>
      <c r="CF939" t="s">
        <v>90</v>
      </c>
      <c r="CI939" t="s">
        <v>111</v>
      </c>
      <c r="CJ939" t="s">
        <v>118</v>
      </c>
      <c r="CK939" t="s">
        <v>111</v>
      </c>
      <c r="CL939" t="s">
        <v>119</v>
      </c>
      <c r="CM939" t="s">
        <v>104</v>
      </c>
    </row>
    <row r="940" spans="1:91" x14ac:dyDescent="0.25">
      <c r="A940" t="s">
        <v>89</v>
      </c>
      <c r="B940" t="s">
        <v>90</v>
      </c>
      <c r="C940" t="s">
        <v>2202</v>
      </c>
      <c r="D940" t="s">
        <v>2203</v>
      </c>
      <c r="E940" s="4">
        <v>806134893897</v>
      </c>
      <c r="F940" t="s">
        <v>2204</v>
      </c>
      <c r="G940" s="4">
        <v>109</v>
      </c>
      <c r="H940" s="4">
        <v>218</v>
      </c>
      <c r="I940" t="s">
        <v>210</v>
      </c>
      <c r="J940" t="s">
        <v>2194</v>
      </c>
      <c r="K940" t="s">
        <v>96</v>
      </c>
      <c r="L940" t="s">
        <v>97</v>
      </c>
      <c r="M940" t="s">
        <v>98</v>
      </c>
      <c r="N940" t="s">
        <v>2195</v>
      </c>
      <c r="O940" t="s">
        <v>100</v>
      </c>
      <c r="P940" t="s">
        <v>1975</v>
      </c>
      <c r="Q940" t="s">
        <v>162</v>
      </c>
      <c r="R940">
        <v>0</v>
      </c>
      <c r="S940">
        <v>0</v>
      </c>
      <c r="T940">
        <v>6.75</v>
      </c>
      <c r="U940">
        <v>0</v>
      </c>
      <c r="V940">
        <v>0</v>
      </c>
      <c r="W940">
        <v>14</v>
      </c>
      <c r="X940">
        <v>0</v>
      </c>
      <c r="Y940">
        <v>0</v>
      </c>
      <c r="Z940">
        <v>1</v>
      </c>
      <c r="AA940">
        <v>40</v>
      </c>
      <c r="AB940" t="s">
        <v>2205</v>
      </c>
      <c r="AD940" t="s">
        <v>2205</v>
      </c>
      <c r="AE940" t="s">
        <v>2205</v>
      </c>
      <c r="AF940" t="s">
        <v>104</v>
      </c>
      <c r="AG940" t="s">
        <v>105</v>
      </c>
      <c r="AH940">
        <v>16.755600000000001</v>
      </c>
      <c r="AI940">
        <v>13.681699999999999</v>
      </c>
      <c r="AJ940">
        <v>11.4114</v>
      </c>
      <c r="AK940">
        <v>0</v>
      </c>
      <c r="AL940">
        <v>0</v>
      </c>
      <c r="AM940">
        <v>0</v>
      </c>
      <c r="AN940">
        <v>0</v>
      </c>
      <c r="AO940">
        <v>0</v>
      </c>
      <c r="AP940" t="s">
        <v>106</v>
      </c>
      <c r="AQ940" t="s">
        <v>107</v>
      </c>
      <c r="AR940" t="s">
        <v>108</v>
      </c>
      <c r="AS940" t="s">
        <v>109</v>
      </c>
      <c r="AT940" t="s">
        <v>110</v>
      </c>
      <c r="AU940" t="s">
        <v>104</v>
      </c>
      <c r="AX940" t="s">
        <v>104</v>
      </c>
      <c r="AY940">
        <v>0</v>
      </c>
      <c r="AZ940">
        <v>0</v>
      </c>
      <c r="BA940">
        <v>6</v>
      </c>
      <c r="BC940">
        <v>0</v>
      </c>
      <c r="BD940">
        <v>7</v>
      </c>
      <c r="BJ940" t="s">
        <v>111</v>
      </c>
      <c r="BK940" t="s">
        <v>2196</v>
      </c>
      <c r="BL940" t="str">
        <f>"https://www.hvlgroup.com/Products/Specs/"&amp;"H368601M-BLK/GL"</f>
        <v>https://www.hvlgroup.com/Products/Specs/H368601M-BLK/GL</v>
      </c>
      <c r="BM940" t="s">
        <v>2197</v>
      </c>
      <c r="BN940" t="str">
        <f>"https://www.hvlgroup.com/Product/"&amp;"H368601M-BLK/GL"</f>
        <v>https://www.hvlgroup.com/Product/H368601M-BLK/GL</v>
      </c>
      <c r="BO940" t="s">
        <v>104</v>
      </c>
      <c r="BP940" t="s">
        <v>104</v>
      </c>
      <c r="BQ940" t="s">
        <v>1210</v>
      </c>
      <c r="BR940" t="s">
        <v>116</v>
      </c>
      <c r="BS940" t="s">
        <v>2206</v>
      </c>
      <c r="BT940">
        <v>1.75</v>
      </c>
      <c r="BV940" s="1">
        <v>43617</v>
      </c>
      <c r="BW940">
        <v>0</v>
      </c>
      <c r="BX940">
        <v>0</v>
      </c>
      <c r="BY940" t="s">
        <v>104</v>
      </c>
      <c r="BZ940">
        <v>0</v>
      </c>
      <c r="CA940">
        <v>0</v>
      </c>
      <c r="CB940">
        <v>0</v>
      </c>
      <c r="CC940">
        <v>0</v>
      </c>
      <c r="CD940">
        <v>1</v>
      </c>
      <c r="CF940" t="s">
        <v>90</v>
      </c>
      <c r="CI940" t="s">
        <v>111</v>
      </c>
      <c r="CJ940" t="s">
        <v>118</v>
      </c>
      <c r="CK940" t="s">
        <v>111</v>
      </c>
      <c r="CL940" t="s">
        <v>119</v>
      </c>
      <c r="CM940" t="s">
        <v>104</v>
      </c>
    </row>
    <row r="941" spans="1:91" x14ac:dyDescent="0.25">
      <c r="A941" t="s">
        <v>89</v>
      </c>
      <c r="B941" t="s">
        <v>90</v>
      </c>
      <c r="C941" t="s">
        <v>2207</v>
      </c>
      <c r="D941" t="s">
        <v>2203</v>
      </c>
      <c r="E941" s="4">
        <v>806134893927</v>
      </c>
      <c r="F941" t="s">
        <v>2204</v>
      </c>
      <c r="G941" s="4">
        <v>109</v>
      </c>
      <c r="H941" s="4">
        <v>218</v>
      </c>
      <c r="I941" t="s">
        <v>210</v>
      </c>
      <c r="J941" t="s">
        <v>2194</v>
      </c>
      <c r="K941" t="s">
        <v>96</v>
      </c>
      <c r="L941" t="s">
        <v>97</v>
      </c>
      <c r="M941" t="s">
        <v>98</v>
      </c>
      <c r="N941" t="s">
        <v>2200</v>
      </c>
      <c r="O941" t="s">
        <v>100</v>
      </c>
      <c r="P941" t="s">
        <v>1975</v>
      </c>
      <c r="Q941" t="s">
        <v>162</v>
      </c>
      <c r="R941">
        <v>0</v>
      </c>
      <c r="S941">
        <v>0</v>
      </c>
      <c r="T941">
        <v>6.75</v>
      </c>
      <c r="U941">
        <v>0</v>
      </c>
      <c r="V941">
        <v>0</v>
      </c>
      <c r="W941">
        <v>14</v>
      </c>
      <c r="X941">
        <v>0</v>
      </c>
      <c r="Y941">
        <v>0</v>
      </c>
      <c r="Z941">
        <v>1</v>
      </c>
      <c r="AA941">
        <v>40</v>
      </c>
      <c r="AB941" t="s">
        <v>2205</v>
      </c>
      <c r="AD941" t="s">
        <v>2205</v>
      </c>
      <c r="AE941" t="s">
        <v>2205</v>
      </c>
      <c r="AF941" t="s">
        <v>104</v>
      </c>
      <c r="AG941" t="s">
        <v>105</v>
      </c>
      <c r="AH941">
        <v>16.755600000000001</v>
      </c>
      <c r="AI941">
        <v>13.681699999999999</v>
      </c>
      <c r="AJ941">
        <v>11.4114</v>
      </c>
      <c r="AK941">
        <v>0</v>
      </c>
      <c r="AL941">
        <v>0</v>
      </c>
      <c r="AM941">
        <v>0</v>
      </c>
      <c r="AN941">
        <v>0</v>
      </c>
      <c r="AO941">
        <v>0</v>
      </c>
      <c r="AP941" t="s">
        <v>106</v>
      </c>
      <c r="AQ941" t="s">
        <v>107</v>
      </c>
      <c r="AR941" t="s">
        <v>108</v>
      </c>
      <c r="AS941" t="s">
        <v>109</v>
      </c>
      <c r="AT941" t="s">
        <v>110</v>
      </c>
      <c r="AU941" t="s">
        <v>104</v>
      </c>
      <c r="AX941" t="s">
        <v>104</v>
      </c>
      <c r="AY941">
        <v>0</v>
      </c>
      <c r="AZ941">
        <v>0</v>
      </c>
      <c r="BA941">
        <v>6</v>
      </c>
      <c r="BC941">
        <v>0</v>
      </c>
      <c r="BD941">
        <v>7</v>
      </c>
      <c r="BJ941" t="s">
        <v>111</v>
      </c>
      <c r="BK941" t="s">
        <v>2201</v>
      </c>
      <c r="BL941" t="str">
        <f>"https://www.hvlgroup.com/Products/Specs/"&amp;"H368601M-WH/GL"</f>
        <v>https://www.hvlgroup.com/Products/Specs/H368601M-WH/GL</v>
      </c>
      <c r="BM941" t="s">
        <v>2197</v>
      </c>
      <c r="BN941" t="str">
        <f>"https://www.hvlgroup.com/Product/"&amp;"H368601M-WH/GL"</f>
        <v>https://www.hvlgroup.com/Product/H368601M-WH/GL</v>
      </c>
      <c r="BO941" t="s">
        <v>104</v>
      </c>
      <c r="BP941" t="s">
        <v>104</v>
      </c>
      <c r="BQ941" t="s">
        <v>1210</v>
      </c>
      <c r="BR941" t="s">
        <v>116</v>
      </c>
      <c r="BS941" t="s">
        <v>2206</v>
      </c>
      <c r="BT941">
        <v>1.75</v>
      </c>
      <c r="BV941" s="1">
        <v>43617</v>
      </c>
      <c r="BW941">
        <v>0</v>
      </c>
      <c r="BX941">
        <v>0</v>
      </c>
      <c r="BY941" t="s">
        <v>104</v>
      </c>
      <c r="BZ941">
        <v>0</v>
      </c>
      <c r="CA941">
        <v>0</v>
      </c>
      <c r="CB941">
        <v>0</v>
      </c>
      <c r="CC941">
        <v>0</v>
      </c>
      <c r="CD941">
        <v>1</v>
      </c>
      <c r="CF941" t="s">
        <v>90</v>
      </c>
      <c r="CI941" t="s">
        <v>111</v>
      </c>
      <c r="CJ941" t="s">
        <v>118</v>
      </c>
      <c r="CK941" t="s">
        <v>111</v>
      </c>
      <c r="CL941" t="s">
        <v>119</v>
      </c>
      <c r="CM941" t="s">
        <v>104</v>
      </c>
    </row>
    <row r="942" spans="1:91" x14ac:dyDescent="0.25">
      <c r="A942" t="s">
        <v>89</v>
      </c>
      <c r="B942" t="s">
        <v>90</v>
      </c>
      <c r="C942" t="s">
        <v>2208</v>
      </c>
      <c r="D942" t="s">
        <v>2209</v>
      </c>
      <c r="E942" s="4">
        <v>806134893835</v>
      </c>
      <c r="F942" t="s">
        <v>1149</v>
      </c>
      <c r="G942" s="4">
        <v>69</v>
      </c>
      <c r="H942" s="4">
        <v>138</v>
      </c>
      <c r="I942" t="s">
        <v>210</v>
      </c>
      <c r="J942" t="s">
        <v>2194</v>
      </c>
      <c r="K942" t="s">
        <v>96</v>
      </c>
      <c r="L942" t="s">
        <v>97</v>
      </c>
      <c r="M942" t="s">
        <v>98</v>
      </c>
      <c r="N942" t="s">
        <v>2195</v>
      </c>
      <c r="O942" t="s">
        <v>100</v>
      </c>
      <c r="P942" t="s">
        <v>1975</v>
      </c>
      <c r="Q942" t="s">
        <v>162</v>
      </c>
      <c r="R942">
        <v>0</v>
      </c>
      <c r="S942">
        <v>0</v>
      </c>
      <c r="T942">
        <v>4</v>
      </c>
      <c r="U942">
        <v>0</v>
      </c>
      <c r="V942">
        <v>0</v>
      </c>
      <c r="W942">
        <v>6.75</v>
      </c>
      <c r="X942">
        <v>4</v>
      </c>
      <c r="Y942">
        <v>0</v>
      </c>
      <c r="Z942">
        <v>1</v>
      </c>
      <c r="AA942">
        <v>3</v>
      </c>
      <c r="AB942" t="s">
        <v>144</v>
      </c>
      <c r="AD942" t="s">
        <v>144</v>
      </c>
      <c r="AE942" t="s">
        <v>144</v>
      </c>
      <c r="AF942" t="s">
        <v>111</v>
      </c>
      <c r="AG942" t="s">
        <v>105</v>
      </c>
      <c r="AH942">
        <v>16.755600000000001</v>
      </c>
      <c r="AI942">
        <v>13.681699999999999</v>
      </c>
      <c r="AJ942">
        <v>11.4114</v>
      </c>
      <c r="AK942">
        <v>0</v>
      </c>
      <c r="AL942">
        <v>0</v>
      </c>
      <c r="AM942">
        <v>0</v>
      </c>
      <c r="AN942">
        <v>0</v>
      </c>
      <c r="AO942">
        <v>0</v>
      </c>
      <c r="AP942" t="s">
        <v>106</v>
      </c>
      <c r="AQ942" t="s">
        <v>107</v>
      </c>
      <c r="AR942" t="s">
        <v>108</v>
      </c>
      <c r="AS942" t="s">
        <v>109</v>
      </c>
      <c r="AT942" t="s">
        <v>110</v>
      </c>
      <c r="AU942" t="s">
        <v>104</v>
      </c>
      <c r="AX942" t="s">
        <v>111</v>
      </c>
      <c r="AY942">
        <v>0</v>
      </c>
      <c r="AZ942">
        <v>0</v>
      </c>
      <c r="BA942">
        <v>4.25</v>
      </c>
      <c r="BC942">
        <v>0</v>
      </c>
      <c r="BD942">
        <v>7</v>
      </c>
      <c r="BJ942" t="s">
        <v>111</v>
      </c>
      <c r="BK942" t="s">
        <v>2196</v>
      </c>
      <c r="BL942" t="str">
        <f>"https://www.hvlgroup.com/Products/Specs/"&amp;"H368601S-BLK/GL"</f>
        <v>https://www.hvlgroup.com/Products/Specs/H368601S-BLK/GL</v>
      </c>
      <c r="BM942" t="s">
        <v>2197</v>
      </c>
      <c r="BN942" t="str">
        <f>"https://www.hvlgroup.com/Product/"&amp;"H368601S-BLK/GL"</f>
        <v>https://www.hvlgroup.com/Product/H368601S-BLK/GL</v>
      </c>
      <c r="BO942" t="s">
        <v>104</v>
      </c>
      <c r="BP942" t="s">
        <v>104</v>
      </c>
      <c r="BQ942" t="s">
        <v>1210</v>
      </c>
      <c r="BR942" t="s">
        <v>116</v>
      </c>
      <c r="BS942" t="s">
        <v>2210</v>
      </c>
      <c r="BT942">
        <v>2.5</v>
      </c>
      <c r="BV942" s="1">
        <v>43617</v>
      </c>
      <c r="BW942">
        <v>0</v>
      </c>
      <c r="BX942">
        <v>0</v>
      </c>
      <c r="BY942" t="s">
        <v>104</v>
      </c>
      <c r="BZ942">
        <v>0</v>
      </c>
      <c r="CA942">
        <v>0</v>
      </c>
      <c r="CB942">
        <v>0</v>
      </c>
      <c r="CC942">
        <v>0</v>
      </c>
      <c r="CD942">
        <v>1</v>
      </c>
      <c r="CF942" t="s">
        <v>90</v>
      </c>
      <c r="CI942" t="s">
        <v>111</v>
      </c>
      <c r="CJ942" t="s">
        <v>118</v>
      </c>
      <c r="CK942" t="s">
        <v>111</v>
      </c>
      <c r="CL942" t="s">
        <v>119</v>
      </c>
      <c r="CM942" t="s">
        <v>104</v>
      </c>
    </row>
    <row r="943" spans="1:91" x14ac:dyDescent="0.25">
      <c r="A943" t="s">
        <v>89</v>
      </c>
      <c r="B943" t="s">
        <v>90</v>
      </c>
      <c r="C943" t="s">
        <v>2211</v>
      </c>
      <c r="D943" t="s">
        <v>2209</v>
      </c>
      <c r="E943" s="4">
        <v>806134893729</v>
      </c>
      <c r="F943" t="s">
        <v>1149</v>
      </c>
      <c r="G943" s="4">
        <v>69</v>
      </c>
      <c r="H943" s="4">
        <v>138</v>
      </c>
      <c r="I943" t="s">
        <v>210</v>
      </c>
      <c r="J943" t="s">
        <v>2194</v>
      </c>
      <c r="K943" t="s">
        <v>96</v>
      </c>
      <c r="L943" t="s">
        <v>97</v>
      </c>
      <c r="M943" t="s">
        <v>98</v>
      </c>
      <c r="N943" t="s">
        <v>2200</v>
      </c>
      <c r="O943" t="s">
        <v>100</v>
      </c>
      <c r="P943" t="s">
        <v>1975</v>
      </c>
      <c r="Q943" t="s">
        <v>162</v>
      </c>
      <c r="R943">
        <v>0</v>
      </c>
      <c r="S943">
        <v>0</v>
      </c>
      <c r="T943">
        <v>4</v>
      </c>
      <c r="U943">
        <v>0</v>
      </c>
      <c r="V943">
        <v>0</v>
      </c>
      <c r="W943">
        <v>6.75</v>
      </c>
      <c r="X943">
        <v>4</v>
      </c>
      <c r="Y943">
        <v>0</v>
      </c>
      <c r="Z943">
        <v>1</v>
      </c>
      <c r="AA943">
        <v>3</v>
      </c>
      <c r="AB943" t="s">
        <v>144</v>
      </c>
      <c r="AD943" t="s">
        <v>144</v>
      </c>
      <c r="AE943" t="s">
        <v>144</v>
      </c>
      <c r="AF943" t="s">
        <v>111</v>
      </c>
      <c r="AG943" t="s">
        <v>105</v>
      </c>
      <c r="AH943">
        <v>16.755600000000001</v>
      </c>
      <c r="AI943">
        <v>13.681699999999999</v>
      </c>
      <c r="AJ943">
        <v>11.4114</v>
      </c>
      <c r="AK943">
        <v>0</v>
      </c>
      <c r="AL943">
        <v>0</v>
      </c>
      <c r="AM943">
        <v>0</v>
      </c>
      <c r="AN943">
        <v>0</v>
      </c>
      <c r="AO943">
        <v>0</v>
      </c>
      <c r="AP943" t="s">
        <v>106</v>
      </c>
      <c r="AQ943" t="s">
        <v>107</v>
      </c>
      <c r="AR943" t="s">
        <v>108</v>
      </c>
      <c r="AS943" t="s">
        <v>109</v>
      </c>
      <c r="AT943" t="s">
        <v>110</v>
      </c>
      <c r="AU943" t="s">
        <v>104</v>
      </c>
      <c r="AX943" t="s">
        <v>111</v>
      </c>
      <c r="AY943">
        <v>0</v>
      </c>
      <c r="AZ943">
        <v>0</v>
      </c>
      <c r="BA943">
        <v>4.25</v>
      </c>
      <c r="BC943">
        <v>0</v>
      </c>
      <c r="BD943">
        <v>7</v>
      </c>
      <c r="BJ943" t="s">
        <v>111</v>
      </c>
      <c r="BK943" t="s">
        <v>2201</v>
      </c>
      <c r="BL943" t="str">
        <f>"https://www.hvlgroup.com/Products/Specs/"&amp;"H368601S-WH/GL"</f>
        <v>https://www.hvlgroup.com/Products/Specs/H368601S-WH/GL</v>
      </c>
      <c r="BM943" t="s">
        <v>2197</v>
      </c>
      <c r="BN943" t="str">
        <f>"https://www.hvlgroup.com/Product/"&amp;"H368601S-WH/GL"</f>
        <v>https://www.hvlgroup.com/Product/H368601S-WH/GL</v>
      </c>
      <c r="BO943" t="s">
        <v>104</v>
      </c>
      <c r="BP943" t="s">
        <v>104</v>
      </c>
      <c r="BQ943" t="s">
        <v>1210</v>
      </c>
      <c r="BR943" t="s">
        <v>116</v>
      </c>
      <c r="BT943">
        <v>2.5</v>
      </c>
      <c r="BV943" s="1">
        <v>43617</v>
      </c>
      <c r="BW943">
        <v>0</v>
      </c>
      <c r="BX943">
        <v>0</v>
      </c>
      <c r="BY943" t="s">
        <v>104</v>
      </c>
      <c r="BZ943">
        <v>0</v>
      </c>
      <c r="CA943">
        <v>0</v>
      </c>
      <c r="CB943">
        <v>0</v>
      </c>
      <c r="CC943">
        <v>0</v>
      </c>
      <c r="CD943">
        <v>1</v>
      </c>
      <c r="CF943" t="s">
        <v>90</v>
      </c>
      <c r="CI943" t="s">
        <v>111</v>
      </c>
      <c r="CJ943" t="s">
        <v>118</v>
      </c>
      <c r="CK943" t="s">
        <v>111</v>
      </c>
      <c r="CL943" t="s">
        <v>119</v>
      </c>
      <c r="CM943" t="s">
        <v>104</v>
      </c>
    </row>
    <row r="944" spans="1:91" x14ac:dyDescent="0.25">
      <c r="A944" t="s">
        <v>89</v>
      </c>
      <c r="B944" t="s">
        <v>90</v>
      </c>
      <c r="C944" t="s">
        <v>2212</v>
      </c>
      <c r="D944" t="s">
        <v>2213</v>
      </c>
      <c r="E944" s="4">
        <v>806134893415</v>
      </c>
      <c r="F944" t="s">
        <v>93</v>
      </c>
      <c r="G944" s="4">
        <v>85</v>
      </c>
      <c r="H944" s="4">
        <v>170</v>
      </c>
      <c r="I944" t="s">
        <v>94</v>
      </c>
      <c r="J944" t="s">
        <v>2214</v>
      </c>
      <c r="K944" t="s">
        <v>96</v>
      </c>
      <c r="L944" t="s">
        <v>97</v>
      </c>
      <c r="M944" t="s">
        <v>98</v>
      </c>
      <c r="N944" t="s">
        <v>99</v>
      </c>
      <c r="O944" t="s">
        <v>100</v>
      </c>
      <c r="P944" t="s">
        <v>1968</v>
      </c>
      <c r="Q944" t="s">
        <v>162</v>
      </c>
      <c r="R944">
        <v>0</v>
      </c>
      <c r="S944">
        <v>0</v>
      </c>
      <c r="T944">
        <v>18.25</v>
      </c>
      <c r="U944">
        <v>0</v>
      </c>
      <c r="V944">
        <v>0</v>
      </c>
      <c r="W944">
        <v>6.75</v>
      </c>
      <c r="X944">
        <v>0</v>
      </c>
      <c r="Y944">
        <v>0</v>
      </c>
      <c r="Z944">
        <v>1</v>
      </c>
      <c r="AA944">
        <v>40</v>
      </c>
      <c r="AB944" t="s">
        <v>2205</v>
      </c>
      <c r="AD944" t="s">
        <v>2205</v>
      </c>
      <c r="AE944" t="s">
        <v>2205</v>
      </c>
      <c r="AF944" t="s">
        <v>104</v>
      </c>
      <c r="AG944" t="s">
        <v>105</v>
      </c>
      <c r="AH944">
        <v>17.123100000000001</v>
      </c>
      <c r="AI944">
        <v>11.0382</v>
      </c>
      <c r="AJ944">
        <v>9.0448000000000004</v>
      </c>
      <c r="AK944">
        <v>0</v>
      </c>
      <c r="AL944">
        <v>0</v>
      </c>
      <c r="AM944">
        <v>0</v>
      </c>
      <c r="AN944">
        <v>0</v>
      </c>
      <c r="AO944">
        <v>0</v>
      </c>
      <c r="AP944" t="s">
        <v>106</v>
      </c>
      <c r="AQ944" t="s">
        <v>107</v>
      </c>
      <c r="AR944" t="s">
        <v>108</v>
      </c>
      <c r="AS944" t="s">
        <v>109</v>
      </c>
      <c r="AT944" t="s">
        <v>110</v>
      </c>
      <c r="AU944" t="s">
        <v>104</v>
      </c>
      <c r="AX944" t="s">
        <v>104</v>
      </c>
      <c r="AY944">
        <v>0</v>
      </c>
      <c r="AZ944">
        <v>0</v>
      </c>
      <c r="BA944">
        <v>0</v>
      </c>
      <c r="BC944">
        <v>0</v>
      </c>
      <c r="BD944">
        <v>0</v>
      </c>
      <c r="BJ944" t="s">
        <v>111</v>
      </c>
      <c r="BK944" t="s">
        <v>113</v>
      </c>
      <c r="BL944" t="str">
        <f>"https://www.hvlgroup.com/Products/Specs/"&amp;"H375101-AGB"</f>
        <v>https://www.hvlgroup.com/Products/Specs/H375101-AGB</v>
      </c>
      <c r="BN944" t="str">
        <f>"https://www.hvlgroup.com/Product/"&amp;"H375101-AGB"</f>
        <v>https://www.hvlgroup.com/Product/H375101-AGB</v>
      </c>
      <c r="BO944" t="s">
        <v>104</v>
      </c>
      <c r="BP944" t="s">
        <v>104</v>
      </c>
      <c r="BQ944" t="s">
        <v>1768</v>
      </c>
      <c r="BR944" t="s">
        <v>116</v>
      </c>
      <c r="BS944" t="s">
        <v>1610</v>
      </c>
      <c r="BT944">
        <v>0</v>
      </c>
      <c r="BV944" s="1">
        <v>43617</v>
      </c>
      <c r="BW944">
        <v>0</v>
      </c>
      <c r="BX944">
        <v>0</v>
      </c>
      <c r="BY944" t="s">
        <v>104</v>
      </c>
      <c r="BZ944">
        <v>0</v>
      </c>
      <c r="CA944">
        <v>0</v>
      </c>
      <c r="CB944">
        <v>0</v>
      </c>
      <c r="CC944">
        <v>0</v>
      </c>
      <c r="CD944">
        <v>1</v>
      </c>
      <c r="CF944" t="s">
        <v>90</v>
      </c>
      <c r="CI944" t="s">
        <v>111</v>
      </c>
      <c r="CJ944" t="s">
        <v>118</v>
      </c>
      <c r="CK944" t="s">
        <v>111</v>
      </c>
      <c r="CL944" t="s">
        <v>119</v>
      </c>
      <c r="CM944" t="s">
        <v>104</v>
      </c>
    </row>
    <row r="945" spans="1:91" x14ac:dyDescent="0.25">
      <c r="A945" t="s">
        <v>89</v>
      </c>
      <c r="B945" t="s">
        <v>90</v>
      </c>
      <c r="C945" t="s">
        <v>2215</v>
      </c>
      <c r="D945" t="s">
        <v>2213</v>
      </c>
      <c r="E945" s="4">
        <v>806134893422</v>
      </c>
      <c r="F945" t="s">
        <v>93</v>
      </c>
      <c r="G945" s="4">
        <v>85</v>
      </c>
      <c r="H945" s="4">
        <v>170</v>
      </c>
      <c r="I945" t="s">
        <v>94</v>
      </c>
      <c r="J945" t="s">
        <v>2214</v>
      </c>
      <c r="K945" t="s">
        <v>96</v>
      </c>
      <c r="L945" t="s">
        <v>97</v>
      </c>
      <c r="M945" t="s">
        <v>98</v>
      </c>
      <c r="N945" t="s">
        <v>121</v>
      </c>
      <c r="O945" t="s">
        <v>100</v>
      </c>
      <c r="P945" t="s">
        <v>1968</v>
      </c>
      <c r="Q945" t="s">
        <v>162</v>
      </c>
      <c r="R945">
        <v>0</v>
      </c>
      <c r="S945">
        <v>0</v>
      </c>
      <c r="T945">
        <v>18.25</v>
      </c>
      <c r="U945">
        <v>0</v>
      </c>
      <c r="V945">
        <v>0</v>
      </c>
      <c r="W945">
        <v>6.75</v>
      </c>
      <c r="X945">
        <v>0</v>
      </c>
      <c r="Y945">
        <v>0</v>
      </c>
      <c r="Z945">
        <v>1</v>
      </c>
      <c r="AA945">
        <v>40</v>
      </c>
      <c r="AB945" t="s">
        <v>2205</v>
      </c>
      <c r="AD945" t="s">
        <v>2205</v>
      </c>
      <c r="AE945" t="s">
        <v>2205</v>
      </c>
      <c r="AF945" t="s">
        <v>104</v>
      </c>
      <c r="AG945" t="s">
        <v>105</v>
      </c>
      <c r="AH945">
        <v>17.123100000000001</v>
      </c>
      <c r="AI945">
        <v>11.0382</v>
      </c>
      <c r="AJ945">
        <v>9.0448000000000004</v>
      </c>
      <c r="AK945">
        <v>0</v>
      </c>
      <c r="AL945">
        <v>0</v>
      </c>
      <c r="AM945">
        <v>0</v>
      </c>
      <c r="AN945">
        <v>0</v>
      </c>
      <c r="AO945">
        <v>0</v>
      </c>
      <c r="AP945" t="s">
        <v>106</v>
      </c>
      <c r="AQ945" t="s">
        <v>107</v>
      </c>
      <c r="AR945" t="s">
        <v>108</v>
      </c>
      <c r="AS945" t="s">
        <v>109</v>
      </c>
      <c r="AT945" t="s">
        <v>110</v>
      </c>
      <c r="AU945" t="s">
        <v>104</v>
      </c>
      <c r="AX945" t="s">
        <v>104</v>
      </c>
      <c r="AY945">
        <v>0</v>
      </c>
      <c r="AZ945">
        <v>0</v>
      </c>
      <c r="BA945">
        <v>0</v>
      </c>
      <c r="BC945">
        <v>0</v>
      </c>
      <c r="BD945">
        <v>0</v>
      </c>
      <c r="BJ945" t="s">
        <v>111</v>
      </c>
      <c r="BK945" t="s">
        <v>122</v>
      </c>
      <c r="BL945" t="str">
        <f>"https://www.hvlgroup.com/Products/Specs/"&amp;"H375101-OB"</f>
        <v>https://www.hvlgroup.com/Products/Specs/H375101-OB</v>
      </c>
      <c r="BN945" t="str">
        <f>"https://www.hvlgroup.com/Product/"&amp;"H375101-OB"</f>
        <v>https://www.hvlgroup.com/Product/H375101-OB</v>
      </c>
      <c r="BO945" t="s">
        <v>104</v>
      </c>
      <c r="BP945" t="s">
        <v>104</v>
      </c>
      <c r="BQ945" t="s">
        <v>1768</v>
      </c>
      <c r="BR945" t="s">
        <v>116</v>
      </c>
      <c r="BS945" t="s">
        <v>2216</v>
      </c>
      <c r="BT945">
        <v>0</v>
      </c>
      <c r="BV945" s="1">
        <v>43617</v>
      </c>
      <c r="BW945">
        <v>0</v>
      </c>
      <c r="BX945">
        <v>0</v>
      </c>
      <c r="BY945" t="s">
        <v>104</v>
      </c>
      <c r="BZ945">
        <v>0</v>
      </c>
      <c r="CA945">
        <v>0</v>
      </c>
      <c r="CB945">
        <v>0</v>
      </c>
      <c r="CC945">
        <v>0</v>
      </c>
      <c r="CD945">
        <v>1</v>
      </c>
      <c r="CF945" t="s">
        <v>90</v>
      </c>
      <c r="CI945" t="s">
        <v>111</v>
      </c>
      <c r="CJ945" t="s">
        <v>118</v>
      </c>
      <c r="CK945" t="s">
        <v>111</v>
      </c>
      <c r="CL945" t="s">
        <v>119</v>
      </c>
      <c r="CM945" t="s">
        <v>104</v>
      </c>
    </row>
    <row r="946" spans="1:91" x14ac:dyDescent="0.25">
      <c r="A946" t="s">
        <v>89</v>
      </c>
      <c r="B946" t="s">
        <v>90</v>
      </c>
      <c r="C946" t="s">
        <v>2217</v>
      </c>
      <c r="D946" t="s">
        <v>2213</v>
      </c>
      <c r="E946" s="4">
        <v>806134893439</v>
      </c>
      <c r="F946" t="s">
        <v>93</v>
      </c>
      <c r="G946" s="4">
        <v>85</v>
      </c>
      <c r="H946" s="4">
        <v>170</v>
      </c>
      <c r="I946" t="s">
        <v>94</v>
      </c>
      <c r="J946" t="s">
        <v>2214</v>
      </c>
      <c r="K946" t="s">
        <v>96</v>
      </c>
      <c r="L946" t="s">
        <v>97</v>
      </c>
      <c r="M946" t="s">
        <v>98</v>
      </c>
      <c r="N946" t="s">
        <v>124</v>
      </c>
      <c r="O946" t="s">
        <v>100</v>
      </c>
      <c r="P946" t="s">
        <v>1968</v>
      </c>
      <c r="Q946" t="s">
        <v>162</v>
      </c>
      <c r="R946">
        <v>0</v>
      </c>
      <c r="S946">
        <v>0</v>
      </c>
      <c r="T946">
        <v>18.25</v>
      </c>
      <c r="U946">
        <v>0</v>
      </c>
      <c r="V946">
        <v>0</v>
      </c>
      <c r="W946">
        <v>6.75</v>
      </c>
      <c r="X946">
        <v>0</v>
      </c>
      <c r="Y946">
        <v>0</v>
      </c>
      <c r="Z946">
        <v>1</v>
      </c>
      <c r="AA946">
        <v>40</v>
      </c>
      <c r="AB946" t="s">
        <v>2205</v>
      </c>
      <c r="AD946" t="s">
        <v>2205</v>
      </c>
      <c r="AE946" t="s">
        <v>2205</v>
      </c>
      <c r="AF946" t="s">
        <v>104</v>
      </c>
      <c r="AG946" t="s">
        <v>105</v>
      </c>
      <c r="AH946">
        <v>17.123100000000001</v>
      </c>
      <c r="AI946">
        <v>11.0382</v>
      </c>
      <c r="AJ946">
        <v>9.0448000000000004</v>
      </c>
      <c r="AK946">
        <v>0</v>
      </c>
      <c r="AL946">
        <v>0</v>
      </c>
      <c r="AM946">
        <v>0</v>
      </c>
      <c r="AN946">
        <v>0</v>
      </c>
      <c r="AO946">
        <v>0</v>
      </c>
      <c r="AP946" t="s">
        <v>106</v>
      </c>
      <c r="AQ946" t="s">
        <v>107</v>
      </c>
      <c r="AR946" t="s">
        <v>108</v>
      </c>
      <c r="AS946" t="s">
        <v>109</v>
      </c>
      <c r="AT946" t="s">
        <v>110</v>
      </c>
      <c r="AU946" t="s">
        <v>104</v>
      </c>
      <c r="AX946" t="s">
        <v>104</v>
      </c>
      <c r="AY946">
        <v>0</v>
      </c>
      <c r="AZ946">
        <v>0</v>
      </c>
      <c r="BA946">
        <v>0</v>
      </c>
      <c r="BC946">
        <v>0</v>
      </c>
      <c r="BD946">
        <v>0</v>
      </c>
      <c r="BJ946" t="s">
        <v>111</v>
      </c>
      <c r="BK946" t="s">
        <v>125</v>
      </c>
      <c r="BL946" t="str">
        <f>"https://www.hvlgroup.com/Products/Specs/"&amp;"H375101-PN"</f>
        <v>https://www.hvlgroup.com/Products/Specs/H375101-PN</v>
      </c>
      <c r="BN946" t="str">
        <f>"https://www.hvlgroup.com/Product/"&amp;"H375101-PN"</f>
        <v>https://www.hvlgroup.com/Product/H375101-PN</v>
      </c>
      <c r="BO946" t="s">
        <v>104</v>
      </c>
      <c r="BP946" t="s">
        <v>104</v>
      </c>
      <c r="BQ946" t="s">
        <v>1768</v>
      </c>
      <c r="BR946" t="s">
        <v>116</v>
      </c>
      <c r="BS946" t="s">
        <v>2216</v>
      </c>
      <c r="BT946">
        <v>0</v>
      </c>
      <c r="BV946" s="1">
        <v>43617</v>
      </c>
      <c r="BW946">
        <v>0</v>
      </c>
      <c r="BX946">
        <v>0</v>
      </c>
      <c r="BY946" t="s">
        <v>104</v>
      </c>
      <c r="BZ946">
        <v>0</v>
      </c>
      <c r="CA946">
        <v>0</v>
      </c>
      <c r="CB946">
        <v>0</v>
      </c>
      <c r="CC946">
        <v>0</v>
      </c>
      <c r="CD946">
        <v>1</v>
      </c>
      <c r="CF946" t="s">
        <v>90</v>
      </c>
      <c r="CI946" t="s">
        <v>111</v>
      </c>
      <c r="CJ946" t="s">
        <v>118</v>
      </c>
      <c r="CK946" t="s">
        <v>111</v>
      </c>
      <c r="CL946" t="s">
        <v>119</v>
      </c>
      <c r="CM946" t="s">
        <v>104</v>
      </c>
    </row>
    <row r="947" spans="1:91" x14ac:dyDescent="0.25">
      <c r="A947" t="s">
        <v>89</v>
      </c>
      <c r="B947" t="s">
        <v>90</v>
      </c>
      <c r="C947" t="s">
        <v>2218</v>
      </c>
      <c r="D947" t="s">
        <v>2219</v>
      </c>
      <c r="E947" s="4">
        <v>806134893477</v>
      </c>
      <c r="F947" t="s">
        <v>187</v>
      </c>
      <c r="G947" s="4">
        <v>125</v>
      </c>
      <c r="H947" s="4">
        <v>250</v>
      </c>
      <c r="I947" t="s">
        <v>135</v>
      </c>
      <c r="J947" t="s">
        <v>2214</v>
      </c>
      <c r="K947" t="s">
        <v>96</v>
      </c>
      <c r="L947" t="s">
        <v>97</v>
      </c>
      <c r="M947" t="s">
        <v>98</v>
      </c>
      <c r="N947" t="s">
        <v>99</v>
      </c>
      <c r="O947" t="s">
        <v>100</v>
      </c>
      <c r="P947" t="s">
        <v>1968</v>
      </c>
      <c r="Q947" t="s">
        <v>162</v>
      </c>
      <c r="R947">
        <v>0</v>
      </c>
      <c r="S947">
        <v>0</v>
      </c>
      <c r="T947">
        <v>19.25</v>
      </c>
      <c r="U947">
        <v>23.75</v>
      </c>
      <c r="V947">
        <v>147</v>
      </c>
      <c r="W947">
        <v>10.5</v>
      </c>
      <c r="X947">
        <v>0</v>
      </c>
      <c r="Y947">
        <v>0</v>
      </c>
      <c r="Z947">
        <v>1</v>
      </c>
      <c r="AA947">
        <v>60</v>
      </c>
      <c r="AB947" t="s">
        <v>2205</v>
      </c>
      <c r="AD947" t="s">
        <v>2205</v>
      </c>
      <c r="AE947" t="s">
        <v>2205</v>
      </c>
      <c r="AF947" t="s">
        <v>104</v>
      </c>
      <c r="AG947" t="s">
        <v>105</v>
      </c>
      <c r="AH947">
        <v>19.084900000000001</v>
      </c>
      <c r="AI947">
        <v>15.010899999999999</v>
      </c>
      <c r="AJ947">
        <v>12.8233</v>
      </c>
      <c r="AK947">
        <v>0</v>
      </c>
      <c r="AL947">
        <v>0</v>
      </c>
      <c r="AM947">
        <v>0</v>
      </c>
      <c r="AN947">
        <v>0</v>
      </c>
      <c r="AO947">
        <v>0</v>
      </c>
      <c r="AP947" t="s">
        <v>106</v>
      </c>
      <c r="AQ947" t="s">
        <v>107</v>
      </c>
      <c r="AR947" t="s">
        <v>108</v>
      </c>
      <c r="AS947" t="s">
        <v>109</v>
      </c>
      <c r="AT947" t="s">
        <v>110</v>
      </c>
      <c r="AU947" t="s">
        <v>104</v>
      </c>
      <c r="AX947" t="s">
        <v>104</v>
      </c>
      <c r="AY947">
        <v>0</v>
      </c>
      <c r="AZ947">
        <v>0</v>
      </c>
      <c r="BA947">
        <v>0</v>
      </c>
      <c r="BC947">
        <v>0</v>
      </c>
      <c r="BD947">
        <v>0</v>
      </c>
      <c r="BJ947" t="s">
        <v>111</v>
      </c>
      <c r="BK947" t="s">
        <v>113</v>
      </c>
      <c r="BL947" t="str">
        <f>"https://www.hvlgroup.com/Products/Specs/"&amp;"H375701L-AGB"</f>
        <v>https://www.hvlgroup.com/Products/Specs/H375701L-AGB</v>
      </c>
      <c r="BN947" t="str">
        <f>"https://www.hvlgroup.com/Product/"&amp;"H375701L-AGB"</f>
        <v>https://www.hvlgroup.com/Product/H375701L-AGB</v>
      </c>
      <c r="BO947" t="s">
        <v>104</v>
      </c>
      <c r="BP947" t="s">
        <v>104</v>
      </c>
      <c r="BQ947" t="s">
        <v>1768</v>
      </c>
      <c r="BR947" t="s">
        <v>116</v>
      </c>
      <c r="BS947" t="s">
        <v>2220</v>
      </c>
      <c r="BT947">
        <v>0</v>
      </c>
      <c r="BV947" s="1">
        <v>43617</v>
      </c>
      <c r="BW947">
        <v>147</v>
      </c>
      <c r="BX947">
        <v>23.75</v>
      </c>
      <c r="BY947" t="s">
        <v>104</v>
      </c>
      <c r="BZ947">
        <v>0</v>
      </c>
      <c r="CA947">
        <v>0</v>
      </c>
      <c r="CB947">
        <v>0</v>
      </c>
      <c r="CC947">
        <v>0</v>
      </c>
      <c r="CD947">
        <v>1</v>
      </c>
      <c r="CF947" t="s">
        <v>90</v>
      </c>
      <c r="CI947" t="s">
        <v>111</v>
      </c>
      <c r="CJ947" t="s">
        <v>118</v>
      </c>
      <c r="CK947" t="s">
        <v>111</v>
      </c>
      <c r="CL947" t="s">
        <v>119</v>
      </c>
      <c r="CM947" t="s">
        <v>104</v>
      </c>
    </row>
    <row r="948" spans="1:91" x14ac:dyDescent="0.25">
      <c r="A948" t="s">
        <v>89</v>
      </c>
      <c r="B948" t="s">
        <v>90</v>
      </c>
      <c r="C948" t="s">
        <v>2221</v>
      </c>
      <c r="D948" t="s">
        <v>2219</v>
      </c>
      <c r="E948" s="4">
        <v>806134893484</v>
      </c>
      <c r="F948" t="s">
        <v>187</v>
      </c>
      <c r="G948" s="4">
        <v>125</v>
      </c>
      <c r="H948" s="4">
        <v>250</v>
      </c>
      <c r="I948" t="s">
        <v>135</v>
      </c>
      <c r="J948" t="s">
        <v>2214</v>
      </c>
      <c r="K948" t="s">
        <v>96</v>
      </c>
      <c r="L948" t="s">
        <v>97</v>
      </c>
      <c r="M948" t="s">
        <v>98</v>
      </c>
      <c r="N948" t="s">
        <v>121</v>
      </c>
      <c r="O948" t="s">
        <v>100</v>
      </c>
      <c r="P948" t="s">
        <v>1968</v>
      </c>
      <c r="Q948" t="s">
        <v>162</v>
      </c>
      <c r="R948">
        <v>0</v>
      </c>
      <c r="S948">
        <v>0</v>
      </c>
      <c r="T948">
        <v>19.25</v>
      </c>
      <c r="U948">
        <v>23.75</v>
      </c>
      <c r="V948">
        <v>147</v>
      </c>
      <c r="W948">
        <v>10.5</v>
      </c>
      <c r="X948">
        <v>0</v>
      </c>
      <c r="Y948">
        <v>0</v>
      </c>
      <c r="Z948">
        <v>1</v>
      </c>
      <c r="AA948">
        <v>60</v>
      </c>
      <c r="AB948" t="s">
        <v>2205</v>
      </c>
      <c r="AD948" t="s">
        <v>2205</v>
      </c>
      <c r="AE948" t="s">
        <v>2205</v>
      </c>
      <c r="AF948" t="s">
        <v>104</v>
      </c>
      <c r="AG948" t="s">
        <v>105</v>
      </c>
      <c r="AH948">
        <v>19.084900000000001</v>
      </c>
      <c r="AI948">
        <v>15.010899999999999</v>
      </c>
      <c r="AJ948">
        <v>12.8233</v>
      </c>
      <c r="AK948">
        <v>0</v>
      </c>
      <c r="AL948">
        <v>0</v>
      </c>
      <c r="AM948">
        <v>0</v>
      </c>
      <c r="AN948">
        <v>0</v>
      </c>
      <c r="AO948">
        <v>0</v>
      </c>
      <c r="AP948" t="s">
        <v>106</v>
      </c>
      <c r="AQ948" t="s">
        <v>107</v>
      </c>
      <c r="AR948" t="s">
        <v>108</v>
      </c>
      <c r="AS948" t="s">
        <v>109</v>
      </c>
      <c r="AT948" t="s">
        <v>110</v>
      </c>
      <c r="AU948" t="s">
        <v>104</v>
      </c>
      <c r="AX948" t="s">
        <v>104</v>
      </c>
      <c r="AY948">
        <v>0</v>
      </c>
      <c r="AZ948">
        <v>0</v>
      </c>
      <c r="BA948">
        <v>0</v>
      </c>
      <c r="BC948">
        <v>0</v>
      </c>
      <c r="BD948">
        <v>0</v>
      </c>
      <c r="BJ948" t="s">
        <v>111</v>
      </c>
      <c r="BK948" t="s">
        <v>122</v>
      </c>
      <c r="BL948" t="str">
        <f>"https://www.hvlgroup.com/Products/Specs/"&amp;"H375701L-OB"</f>
        <v>https://www.hvlgroup.com/Products/Specs/H375701L-OB</v>
      </c>
      <c r="BN948" t="str">
        <f>"https://www.hvlgroup.com/Product/"&amp;"H375701L-OB"</f>
        <v>https://www.hvlgroup.com/Product/H375701L-OB</v>
      </c>
      <c r="BO948" t="s">
        <v>104</v>
      </c>
      <c r="BP948" t="s">
        <v>104</v>
      </c>
      <c r="BQ948" t="s">
        <v>1768</v>
      </c>
      <c r="BR948" t="s">
        <v>116</v>
      </c>
      <c r="BS948" t="s">
        <v>2220</v>
      </c>
      <c r="BT948">
        <v>0</v>
      </c>
      <c r="BV948" s="1">
        <v>43617</v>
      </c>
      <c r="BW948">
        <v>147</v>
      </c>
      <c r="BX948">
        <v>23.75</v>
      </c>
      <c r="BY948" t="s">
        <v>104</v>
      </c>
      <c r="BZ948">
        <v>0</v>
      </c>
      <c r="CA948">
        <v>0</v>
      </c>
      <c r="CB948">
        <v>0</v>
      </c>
      <c r="CC948">
        <v>0</v>
      </c>
      <c r="CD948">
        <v>1</v>
      </c>
      <c r="CF948" t="s">
        <v>90</v>
      </c>
      <c r="CI948" t="s">
        <v>111</v>
      </c>
      <c r="CJ948" t="s">
        <v>118</v>
      </c>
      <c r="CK948" t="s">
        <v>111</v>
      </c>
      <c r="CL948" t="s">
        <v>119</v>
      </c>
      <c r="CM948" t="s">
        <v>104</v>
      </c>
    </row>
    <row r="949" spans="1:91" x14ac:dyDescent="0.25">
      <c r="A949" t="s">
        <v>89</v>
      </c>
      <c r="B949" t="s">
        <v>90</v>
      </c>
      <c r="C949" t="s">
        <v>2222</v>
      </c>
      <c r="D949" t="s">
        <v>2219</v>
      </c>
      <c r="E949" s="4">
        <v>806134893491</v>
      </c>
      <c r="F949" t="s">
        <v>187</v>
      </c>
      <c r="G949" s="4">
        <v>125</v>
      </c>
      <c r="H949" s="4">
        <v>250</v>
      </c>
      <c r="I949" t="s">
        <v>135</v>
      </c>
      <c r="J949" t="s">
        <v>2214</v>
      </c>
      <c r="K949" t="s">
        <v>96</v>
      </c>
      <c r="L949" t="s">
        <v>97</v>
      </c>
      <c r="M949" t="s">
        <v>98</v>
      </c>
      <c r="N949" t="s">
        <v>124</v>
      </c>
      <c r="O949" t="s">
        <v>100</v>
      </c>
      <c r="P949" t="s">
        <v>1968</v>
      </c>
      <c r="Q949" t="s">
        <v>162</v>
      </c>
      <c r="R949">
        <v>0</v>
      </c>
      <c r="S949">
        <v>0</v>
      </c>
      <c r="T949">
        <v>19.25</v>
      </c>
      <c r="U949">
        <v>23.75</v>
      </c>
      <c r="V949">
        <v>147</v>
      </c>
      <c r="W949">
        <v>10.5</v>
      </c>
      <c r="X949">
        <v>0</v>
      </c>
      <c r="Y949">
        <v>0</v>
      </c>
      <c r="Z949">
        <v>1</v>
      </c>
      <c r="AA949">
        <v>60</v>
      </c>
      <c r="AB949" t="s">
        <v>2205</v>
      </c>
      <c r="AD949" t="s">
        <v>2205</v>
      </c>
      <c r="AE949" t="s">
        <v>2205</v>
      </c>
      <c r="AF949" t="s">
        <v>104</v>
      </c>
      <c r="AG949" t="s">
        <v>105</v>
      </c>
      <c r="AH949">
        <v>19.084900000000001</v>
      </c>
      <c r="AI949">
        <v>15.010899999999999</v>
      </c>
      <c r="AJ949">
        <v>12.8233</v>
      </c>
      <c r="AK949">
        <v>0</v>
      </c>
      <c r="AL949">
        <v>0</v>
      </c>
      <c r="AM949">
        <v>0</v>
      </c>
      <c r="AN949">
        <v>0</v>
      </c>
      <c r="AO949">
        <v>0</v>
      </c>
      <c r="AP949" t="s">
        <v>106</v>
      </c>
      <c r="AQ949" t="s">
        <v>107</v>
      </c>
      <c r="AR949" t="s">
        <v>108</v>
      </c>
      <c r="AS949" t="s">
        <v>109</v>
      </c>
      <c r="AT949" t="s">
        <v>110</v>
      </c>
      <c r="AU949" t="s">
        <v>104</v>
      </c>
      <c r="AX949" t="s">
        <v>104</v>
      </c>
      <c r="AY949">
        <v>0</v>
      </c>
      <c r="AZ949">
        <v>0</v>
      </c>
      <c r="BA949">
        <v>0</v>
      </c>
      <c r="BC949">
        <v>0</v>
      </c>
      <c r="BD949">
        <v>0</v>
      </c>
      <c r="BJ949" t="s">
        <v>111</v>
      </c>
      <c r="BK949" t="s">
        <v>125</v>
      </c>
      <c r="BL949" t="str">
        <f>"https://www.hvlgroup.com/Products/Specs/"&amp;"H375701L-PN"</f>
        <v>https://www.hvlgroup.com/Products/Specs/H375701L-PN</v>
      </c>
      <c r="BN949" t="str">
        <f>"https://www.hvlgroup.com/Product/"&amp;"H375701L-PN"</f>
        <v>https://www.hvlgroup.com/Product/H375701L-PN</v>
      </c>
      <c r="BO949" t="s">
        <v>104</v>
      </c>
      <c r="BP949" t="s">
        <v>104</v>
      </c>
      <c r="BQ949" t="s">
        <v>1768</v>
      </c>
      <c r="BR949" t="s">
        <v>116</v>
      </c>
      <c r="BS949" t="s">
        <v>2220</v>
      </c>
      <c r="BT949">
        <v>0</v>
      </c>
      <c r="BV949" s="1">
        <v>43617</v>
      </c>
      <c r="BW949">
        <v>147</v>
      </c>
      <c r="BX949">
        <v>23.75</v>
      </c>
      <c r="BY949" t="s">
        <v>104</v>
      </c>
      <c r="BZ949">
        <v>0</v>
      </c>
      <c r="CA949">
        <v>0</v>
      </c>
      <c r="CB949">
        <v>0</v>
      </c>
      <c r="CC949">
        <v>0</v>
      </c>
      <c r="CD949">
        <v>1</v>
      </c>
      <c r="CF949" t="s">
        <v>90</v>
      </c>
      <c r="CI949" t="s">
        <v>111</v>
      </c>
      <c r="CJ949" t="s">
        <v>118</v>
      </c>
      <c r="CK949" t="s">
        <v>111</v>
      </c>
      <c r="CL949" t="s">
        <v>119</v>
      </c>
      <c r="CM949" t="s">
        <v>104</v>
      </c>
    </row>
    <row r="950" spans="1:91" x14ac:dyDescent="0.25">
      <c r="A950" t="s">
        <v>89</v>
      </c>
      <c r="B950" t="s">
        <v>90</v>
      </c>
      <c r="C950" t="s">
        <v>2223</v>
      </c>
      <c r="D950" t="s">
        <v>2224</v>
      </c>
      <c r="E950" s="4">
        <v>806134893446</v>
      </c>
      <c r="F950" t="s">
        <v>192</v>
      </c>
      <c r="G950" s="4">
        <v>95</v>
      </c>
      <c r="H950" s="4">
        <v>190</v>
      </c>
      <c r="I950" t="s">
        <v>135</v>
      </c>
      <c r="J950" t="s">
        <v>2214</v>
      </c>
      <c r="K950" t="s">
        <v>96</v>
      </c>
      <c r="L950" t="s">
        <v>97</v>
      </c>
      <c r="M950" t="s">
        <v>98</v>
      </c>
      <c r="N950" t="s">
        <v>99</v>
      </c>
      <c r="O950" t="s">
        <v>100</v>
      </c>
      <c r="P950" t="s">
        <v>1968</v>
      </c>
      <c r="Q950" t="s">
        <v>162</v>
      </c>
      <c r="R950">
        <v>0</v>
      </c>
      <c r="S950">
        <v>0</v>
      </c>
      <c r="T950">
        <v>16</v>
      </c>
      <c r="U950">
        <v>20.5</v>
      </c>
      <c r="V950">
        <v>120</v>
      </c>
      <c r="W950">
        <v>7.5</v>
      </c>
      <c r="X950">
        <v>0</v>
      </c>
      <c r="Y950">
        <v>0</v>
      </c>
      <c r="Z950">
        <v>1</v>
      </c>
      <c r="AA950">
        <v>60</v>
      </c>
      <c r="AB950" t="s">
        <v>2205</v>
      </c>
      <c r="AD950" t="s">
        <v>2205</v>
      </c>
      <c r="AE950" t="s">
        <v>2205</v>
      </c>
      <c r="AF950" t="s">
        <v>104</v>
      </c>
      <c r="AG950" t="s">
        <v>105</v>
      </c>
      <c r="AH950">
        <v>19.084900000000001</v>
      </c>
      <c r="AI950">
        <v>15.010899999999999</v>
      </c>
      <c r="AJ950">
        <v>12.8233</v>
      </c>
      <c r="AK950">
        <v>0</v>
      </c>
      <c r="AL950">
        <v>0</v>
      </c>
      <c r="AM950">
        <v>0</v>
      </c>
      <c r="AN950">
        <v>0</v>
      </c>
      <c r="AO950">
        <v>0</v>
      </c>
      <c r="AP950" t="s">
        <v>106</v>
      </c>
      <c r="AQ950" t="s">
        <v>107</v>
      </c>
      <c r="AR950" t="s">
        <v>108</v>
      </c>
      <c r="AS950" t="s">
        <v>109</v>
      </c>
      <c r="AT950" t="s">
        <v>110</v>
      </c>
      <c r="AU950" t="s">
        <v>104</v>
      </c>
      <c r="AX950" t="s">
        <v>104</v>
      </c>
      <c r="AY950">
        <v>0</v>
      </c>
      <c r="AZ950">
        <v>0</v>
      </c>
      <c r="BA950">
        <v>0</v>
      </c>
      <c r="BC950">
        <v>0</v>
      </c>
      <c r="BD950">
        <v>0</v>
      </c>
      <c r="BJ950" t="s">
        <v>111</v>
      </c>
      <c r="BK950" t="s">
        <v>113</v>
      </c>
      <c r="BL950" t="str">
        <f>"https://www.hvlgroup.com/Products/Specs/"&amp;"H375701S-AGB"</f>
        <v>https://www.hvlgroup.com/Products/Specs/H375701S-AGB</v>
      </c>
      <c r="BN950" t="str">
        <f>"https://www.hvlgroup.com/Product/"&amp;"H375701S-AGB"</f>
        <v>https://www.hvlgroup.com/Product/H375701S-AGB</v>
      </c>
      <c r="BO950" t="s">
        <v>104</v>
      </c>
      <c r="BP950" t="s">
        <v>104</v>
      </c>
      <c r="BQ950" t="s">
        <v>1768</v>
      </c>
      <c r="BR950" t="s">
        <v>116</v>
      </c>
      <c r="BS950" t="s">
        <v>554</v>
      </c>
      <c r="BT950">
        <v>0</v>
      </c>
      <c r="BV950" s="1">
        <v>43617</v>
      </c>
      <c r="BW950">
        <v>120</v>
      </c>
      <c r="BX950">
        <v>20.5</v>
      </c>
      <c r="BY950" t="s">
        <v>104</v>
      </c>
      <c r="BZ950">
        <v>0</v>
      </c>
      <c r="CA950">
        <v>0</v>
      </c>
      <c r="CB950">
        <v>0</v>
      </c>
      <c r="CC950">
        <v>0</v>
      </c>
      <c r="CD950">
        <v>1</v>
      </c>
      <c r="CF950" t="s">
        <v>90</v>
      </c>
      <c r="CI950" t="s">
        <v>111</v>
      </c>
      <c r="CJ950" t="s">
        <v>118</v>
      </c>
      <c r="CK950" t="s">
        <v>111</v>
      </c>
      <c r="CL950" t="s">
        <v>119</v>
      </c>
      <c r="CM950" t="s">
        <v>104</v>
      </c>
    </row>
    <row r="951" spans="1:91" x14ac:dyDescent="0.25">
      <c r="A951" t="s">
        <v>89</v>
      </c>
      <c r="B951" t="s">
        <v>90</v>
      </c>
      <c r="C951" t="s">
        <v>2225</v>
      </c>
      <c r="D951" t="s">
        <v>2224</v>
      </c>
      <c r="E951" s="4">
        <v>806134893453</v>
      </c>
      <c r="F951" t="s">
        <v>192</v>
      </c>
      <c r="G951" s="4">
        <v>95</v>
      </c>
      <c r="H951" s="4">
        <v>190</v>
      </c>
      <c r="I951" t="s">
        <v>135</v>
      </c>
      <c r="J951" t="s">
        <v>2214</v>
      </c>
      <c r="K951" t="s">
        <v>96</v>
      </c>
      <c r="L951" t="s">
        <v>97</v>
      </c>
      <c r="M951" t="s">
        <v>98</v>
      </c>
      <c r="N951" t="s">
        <v>121</v>
      </c>
      <c r="O951" t="s">
        <v>100</v>
      </c>
      <c r="P951" t="s">
        <v>1968</v>
      </c>
      <c r="Q951" t="s">
        <v>162</v>
      </c>
      <c r="R951">
        <v>0</v>
      </c>
      <c r="S951">
        <v>0</v>
      </c>
      <c r="T951">
        <v>16</v>
      </c>
      <c r="U951">
        <v>20.5</v>
      </c>
      <c r="V951">
        <v>120</v>
      </c>
      <c r="W951">
        <v>7.5</v>
      </c>
      <c r="X951">
        <v>0</v>
      </c>
      <c r="Y951">
        <v>0</v>
      </c>
      <c r="Z951">
        <v>1</v>
      </c>
      <c r="AA951">
        <v>60</v>
      </c>
      <c r="AB951" t="s">
        <v>2205</v>
      </c>
      <c r="AD951" t="s">
        <v>2205</v>
      </c>
      <c r="AE951" t="s">
        <v>2205</v>
      </c>
      <c r="AF951" t="s">
        <v>104</v>
      </c>
      <c r="AG951" t="s">
        <v>105</v>
      </c>
      <c r="AH951">
        <v>19.084900000000001</v>
      </c>
      <c r="AI951">
        <v>15.010899999999999</v>
      </c>
      <c r="AJ951">
        <v>12.8233</v>
      </c>
      <c r="AK951">
        <v>0</v>
      </c>
      <c r="AL951">
        <v>0</v>
      </c>
      <c r="AM951">
        <v>0</v>
      </c>
      <c r="AN951">
        <v>0</v>
      </c>
      <c r="AO951">
        <v>0</v>
      </c>
      <c r="AP951" t="s">
        <v>106</v>
      </c>
      <c r="AQ951" t="s">
        <v>107</v>
      </c>
      <c r="AR951" t="s">
        <v>108</v>
      </c>
      <c r="AS951" t="s">
        <v>109</v>
      </c>
      <c r="AT951" t="s">
        <v>110</v>
      </c>
      <c r="AU951" t="s">
        <v>104</v>
      </c>
      <c r="AX951" t="s">
        <v>104</v>
      </c>
      <c r="AY951">
        <v>0</v>
      </c>
      <c r="AZ951">
        <v>0</v>
      </c>
      <c r="BA951">
        <v>0</v>
      </c>
      <c r="BC951">
        <v>0</v>
      </c>
      <c r="BD951">
        <v>0</v>
      </c>
      <c r="BJ951" t="s">
        <v>111</v>
      </c>
      <c r="BK951" t="s">
        <v>122</v>
      </c>
      <c r="BL951" t="str">
        <f>"https://www.hvlgroup.com/Products/Specs/"&amp;"H375701S-OB"</f>
        <v>https://www.hvlgroup.com/Products/Specs/H375701S-OB</v>
      </c>
      <c r="BN951" t="str">
        <f>"https://www.hvlgroup.com/Product/"&amp;"H375701S-OB"</f>
        <v>https://www.hvlgroup.com/Product/H375701S-OB</v>
      </c>
      <c r="BO951" t="s">
        <v>104</v>
      </c>
      <c r="BP951" t="s">
        <v>104</v>
      </c>
      <c r="BQ951" t="s">
        <v>1768</v>
      </c>
      <c r="BR951" t="s">
        <v>116</v>
      </c>
      <c r="BS951" t="s">
        <v>554</v>
      </c>
      <c r="BT951">
        <v>0</v>
      </c>
      <c r="BV951" s="1">
        <v>43617</v>
      </c>
      <c r="BW951">
        <v>120</v>
      </c>
      <c r="BX951">
        <v>20.5</v>
      </c>
      <c r="BY951" t="s">
        <v>104</v>
      </c>
      <c r="BZ951">
        <v>0</v>
      </c>
      <c r="CA951">
        <v>0</v>
      </c>
      <c r="CB951">
        <v>0</v>
      </c>
      <c r="CC951">
        <v>0</v>
      </c>
      <c r="CD951">
        <v>1</v>
      </c>
      <c r="CF951" t="s">
        <v>90</v>
      </c>
      <c r="CI951" t="s">
        <v>111</v>
      </c>
      <c r="CJ951" t="s">
        <v>118</v>
      </c>
      <c r="CK951" t="s">
        <v>111</v>
      </c>
      <c r="CL951" t="s">
        <v>119</v>
      </c>
      <c r="CM951" t="s">
        <v>104</v>
      </c>
    </row>
    <row r="952" spans="1:91" x14ac:dyDescent="0.25">
      <c r="A952" t="s">
        <v>89</v>
      </c>
      <c r="B952" t="s">
        <v>90</v>
      </c>
      <c r="C952" t="s">
        <v>2226</v>
      </c>
      <c r="D952" t="s">
        <v>2224</v>
      </c>
      <c r="E952" s="4">
        <v>806134893460</v>
      </c>
      <c r="F952" t="s">
        <v>192</v>
      </c>
      <c r="G952" s="4">
        <v>95</v>
      </c>
      <c r="H952" s="4">
        <v>190</v>
      </c>
      <c r="I952" t="s">
        <v>135</v>
      </c>
      <c r="J952" t="s">
        <v>2214</v>
      </c>
      <c r="K952" t="s">
        <v>96</v>
      </c>
      <c r="L952" t="s">
        <v>97</v>
      </c>
      <c r="M952" t="s">
        <v>98</v>
      </c>
      <c r="N952" t="s">
        <v>124</v>
      </c>
      <c r="O952" t="s">
        <v>100</v>
      </c>
      <c r="P952" t="s">
        <v>1968</v>
      </c>
      <c r="Q952" t="s">
        <v>162</v>
      </c>
      <c r="R952">
        <v>0</v>
      </c>
      <c r="S952">
        <v>0</v>
      </c>
      <c r="T952">
        <v>16</v>
      </c>
      <c r="U952">
        <v>20.5</v>
      </c>
      <c r="V952">
        <v>120</v>
      </c>
      <c r="W952">
        <v>7.5</v>
      </c>
      <c r="X952">
        <v>0</v>
      </c>
      <c r="Y952">
        <v>0</v>
      </c>
      <c r="Z952">
        <v>1</v>
      </c>
      <c r="AA952">
        <v>60</v>
      </c>
      <c r="AB952" t="s">
        <v>2205</v>
      </c>
      <c r="AD952" t="s">
        <v>2205</v>
      </c>
      <c r="AE952" t="s">
        <v>2205</v>
      </c>
      <c r="AF952" t="s">
        <v>104</v>
      </c>
      <c r="AG952" t="s">
        <v>105</v>
      </c>
      <c r="AH952">
        <v>19.084900000000001</v>
      </c>
      <c r="AI952">
        <v>15.010899999999999</v>
      </c>
      <c r="AJ952">
        <v>12.8233</v>
      </c>
      <c r="AK952">
        <v>0</v>
      </c>
      <c r="AL952">
        <v>0</v>
      </c>
      <c r="AM952">
        <v>0</v>
      </c>
      <c r="AN952">
        <v>0</v>
      </c>
      <c r="AO952">
        <v>0</v>
      </c>
      <c r="AP952" t="s">
        <v>106</v>
      </c>
      <c r="AQ952" t="s">
        <v>107</v>
      </c>
      <c r="AR952" t="s">
        <v>108</v>
      </c>
      <c r="AS952" t="s">
        <v>109</v>
      </c>
      <c r="AT952" t="s">
        <v>110</v>
      </c>
      <c r="AU952" t="s">
        <v>104</v>
      </c>
      <c r="AX952" t="s">
        <v>104</v>
      </c>
      <c r="AY952">
        <v>0</v>
      </c>
      <c r="AZ952">
        <v>0</v>
      </c>
      <c r="BA952">
        <v>0</v>
      </c>
      <c r="BC952">
        <v>0</v>
      </c>
      <c r="BD952">
        <v>0</v>
      </c>
      <c r="BJ952" t="s">
        <v>111</v>
      </c>
      <c r="BK952" t="s">
        <v>125</v>
      </c>
      <c r="BL952" t="str">
        <f>"https://www.hvlgroup.com/Products/Specs/"&amp;"H375701S-PN"</f>
        <v>https://www.hvlgroup.com/Products/Specs/H375701S-PN</v>
      </c>
      <c r="BN952" t="str">
        <f>"https://www.hvlgroup.com/Product/"&amp;"H375701S-PN"</f>
        <v>https://www.hvlgroup.com/Product/H375701S-PN</v>
      </c>
      <c r="BO952" t="s">
        <v>104</v>
      </c>
      <c r="BP952" t="s">
        <v>104</v>
      </c>
      <c r="BQ952" t="s">
        <v>1768</v>
      </c>
      <c r="BR952" t="s">
        <v>116</v>
      </c>
      <c r="BS952" t="s">
        <v>554</v>
      </c>
      <c r="BT952">
        <v>0</v>
      </c>
      <c r="BV952" s="1">
        <v>43617</v>
      </c>
      <c r="BW952">
        <v>120</v>
      </c>
      <c r="BX952">
        <v>20.5</v>
      </c>
      <c r="BY952" t="s">
        <v>104</v>
      </c>
      <c r="BZ952">
        <v>0</v>
      </c>
      <c r="CA952">
        <v>0</v>
      </c>
      <c r="CB952">
        <v>0</v>
      </c>
      <c r="CC952">
        <v>0</v>
      </c>
      <c r="CD952">
        <v>1</v>
      </c>
      <c r="CF952" t="s">
        <v>90</v>
      </c>
      <c r="CI952" t="s">
        <v>111</v>
      </c>
      <c r="CJ952" t="s">
        <v>118</v>
      </c>
      <c r="CK952" t="s">
        <v>111</v>
      </c>
      <c r="CL952" t="s">
        <v>119</v>
      </c>
      <c r="CM952" t="s">
        <v>104</v>
      </c>
    </row>
    <row r="953" spans="1:91" x14ac:dyDescent="0.25">
      <c r="A953" t="s">
        <v>89</v>
      </c>
      <c r="B953" t="s">
        <v>90</v>
      </c>
      <c r="C953" t="s">
        <v>2227</v>
      </c>
      <c r="D953" t="s">
        <v>2228</v>
      </c>
      <c r="E953" s="4">
        <v>806134841362</v>
      </c>
      <c r="F953" t="s">
        <v>2229</v>
      </c>
      <c r="G953" s="4">
        <v>128</v>
      </c>
      <c r="H953" s="4">
        <v>256</v>
      </c>
      <c r="I953" t="s">
        <v>94</v>
      </c>
      <c r="J953" t="s">
        <v>326</v>
      </c>
      <c r="K953" t="s">
        <v>96</v>
      </c>
      <c r="L953" t="s">
        <v>97</v>
      </c>
      <c r="M953" t="s">
        <v>98</v>
      </c>
      <c r="N953" t="s">
        <v>99</v>
      </c>
      <c r="O953" t="s">
        <v>100</v>
      </c>
      <c r="P953" t="s">
        <v>341</v>
      </c>
      <c r="Q953" t="s">
        <v>342</v>
      </c>
      <c r="R953">
        <v>0</v>
      </c>
      <c r="S953">
        <v>6.25</v>
      </c>
      <c r="T953">
        <v>24</v>
      </c>
      <c r="U953">
        <v>0</v>
      </c>
      <c r="V953">
        <v>0</v>
      </c>
      <c r="W953">
        <v>0</v>
      </c>
      <c r="X953">
        <v>10.75</v>
      </c>
      <c r="Y953">
        <v>3</v>
      </c>
      <c r="Z953">
        <v>1</v>
      </c>
      <c r="AA953">
        <v>60</v>
      </c>
      <c r="AB953" t="s">
        <v>163</v>
      </c>
      <c r="AD953" t="s">
        <v>163</v>
      </c>
      <c r="AE953" t="s">
        <v>163</v>
      </c>
      <c r="AF953" t="s">
        <v>111</v>
      </c>
      <c r="AG953" t="s">
        <v>105</v>
      </c>
      <c r="AH953">
        <v>18</v>
      </c>
      <c r="AI953">
        <v>16</v>
      </c>
      <c r="AJ953">
        <v>10</v>
      </c>
      <c r="AK953">
        <v>5</v>
      </c>
      <c r="AL953">
        <v>0</v>
      </c>
      <c r="AM953">
        <v>0</v>
      </c>
      <c r="AN953">
        <v>0</v>
      </c>
      <c r="AO953">
        <v>0</v>
      </c>
      <c r="AP953" t="s">
        <v>106</v>
      </c>
      <c r="AQ953" t="s">
        <v>107</v>
      </c>
      <c r="AR953" t="s">
        <v>108</v>
      </c>
      <c r="AS953" t="s">
        <v>109</v>
      </c>
      <c r="AT953" t="s">
        <v>110</v>
      </c>
      <c r="AU953" t="s">
        <v>111</v>
      </c>
      <c r="AV953" t="s">
        <v>2230</v>
      </c>
      <c r="AW953" t="s">
        <v>2230</v>
      </c>
      <c r="AX953" t="s">
        <v>104</v>
      </c>
      <c r="AY953">
        <v>0</v>
      </c>
      <c r="AZ953">
        <v>0</v>
      </c>
      <c r="BA953">
        <v>4.75</v>
      </c>
      <c r="BC953">
        <v>0</v>
      </c>
      <c r="BD953">
        <v>87</v>
      </c>
      <c r="BI953" t="s">
        <v>112</v>
      </c>
      <c r="BJ953" t="s">
        <v>111</v>
      </c>
      <c r="BK953" t="s">
        <v>113</v>
      </c>
      <c r="BL953" t="str">
        <f>"https://www.hvlgroup.com/Products/Specs/"&amp;"HL111101-AGB"</f>
        <v>https://www.hvlgroup.com/Products/Specs/HL111101-AGB</v>
      </c>
      <c r="BM953" t="s">
        <v>2231</v>
      </c>
      <c r="BN953" t="str">
        <f>"https://www.hvlgroup.com/Product/"&amp;"HL111101-AGB"</f>
        <v>https://www.hvlgroup.com/Product/HL111101-AGB</v>
      </c>
      <c r="BO953" t="s">
        <v>104</v>
      </c>
      <c r="BP953" t="s">
        <v>104</v>
      </c>
      <c r="BQ953" t="s">
        <v>328</v>
      </c>
      <c r="BR953" t="s">
        <v>116</v>
      </c>
      <c r="BS953" t="s">
        <v>116</v>
      </c>
      <c r="BT953">
        <v>0</v>
      </c>
      <c r="BV953" s="1">
        <v>42887</v>
      </c>
      <c r="BW953">
        <v>0</v>
      </c>
      <c r="BX953">
        <v>0</v>
      </c>
      <c r="BY953" t="s">
        <v>104</v>
      </c>
      <c r="BZ953">
        <v>0</v>
      </c>
      <c r="CA953">
        <v>0</v>
      </c>
      <c r="CB953">
        <v>0</v>
      </c>
      <c r="CC953">
        <v>0</v>
      </c>
      <c r="CD953">
        <v>1</v>
      </c>
      <c r="CE953">
        <v>121</v>
      </c>
      <c r="CF953" t="s">
        <v>90</v>
      </c>
      <c r="CI953" t="s">
        <v>111</v>
      </c>
      <c r="CJ953" t="s">
        <v>118</v>
      </c>
      <c r="CK953" t="s">
        <v>111</v>
      </c>
      <c r="CL953" t="s">
        <v>119</v>
      </c>
      <c r="CM953" t="s">
        <v>104</v>
      </c>
    </row>
    <row r="954" spans="1:91" x14ac:dyDescent="0.25">
      <c r="A954" t="s">
        <v>89</v>
      </c>
      <c r="B954" t="s">
        <v>90</v>
      </c>
      <c r="C954" t="s">
        <v>2232</v>
      </c>
      <c r="D954" t="s">
        <v>2233</v>
      </c>
      <c r="E954" s="4">
        <v>806134841409</v>
      </c>
      <c r="F954" t="s">
        <v>2229</v>
      </c>
      <c r="G954" s="4">
        <v>128</v>
      </c>
      <c r="H954" s="4">
        <v>256</v>
      </c>
      <c r="I954" t="s">
        <v>94</v>
      </c>
      <c r="J954" t="s">
        <v>326</v>
      </c>
      <c r="K954" t="s">
        <v>96</v>
      </c>
      <c r="L954" t="s">
        <v>97</v>
      </c>
      <c r="M954" t="s">
        <v>98</v>
      </c>
      <c r="N954" t="s">
        <v>99</v>
      </c>
      <c r="O954" t="s">
        <v>100</v>
      </c>
      <c r="P954" t="s">
        <v>161</v>
      </c>
      <c r="Q954" t="s">
        <v>162</v>
      </c>
      <c r="R954">
        <v>0</v>
      </c>
      <c r="S954">
        <v>6.25</v>
      </c>
      <c r="T954">
        <v>24</v>
      </c>
      <c r="U954">
        <v>0</v>
      </c>
      <c r="V954">
        <v>0</v>
      </c>
      <c r="W954">
        <v>0</v>
      </c>
      <c r="X954">
        <v>10.75</v>
      </c>
      <c r="Y954">
        <v>3</v>
      </c>
      <c r="Z954">
        <v>1</v>
      </c>
      <c r="AA954">
        <v>60</v>
      </c>
      <c r="AB954" t="s">
        <v>163</v>
      </c>
      <c r="AD954" t="s">
        <v>163</v>
      </c>
      <c r="AE954" t="s">
        <v>163</v>
      </c>
      <c r="AF954" t="s">
        <v>111</v>
      </c>
      <c r="AG954" t="s">
        <v>105</v>
      </c>
      <c r="AH954">
        <v>20</v>
      </c>
      <c r="AI954">
        <v>16</v>
      </c>
      <c r="AJ954">
        <v>10</v>
      </c>
      <c r="AK954">
        <v>6</v>
      </c>
      <c r="AL954">
        <v>0</v>
      </c>
      <c r="AM954">
        <v>0</v>
      </c>
      <c r="AN954">
        <v>0</v>
      </c>
      <c r="AO954">
        <v>0</v>
      </c>
      <c r="AP954" t="s">
        <v>106</v>
      </c>
      <c r="AQ954" t="s">
        <v>107</v>
      </c>
      <c r="AR954" t="s">
        <v>108</v>
      </c>
      <c r="AS954" t="s">
        <v>109</v>
      </c>
      <c r="AT954" t="s">
        <v>110</v>
      </c>
      <c r="AU954" t="s">
        <v>111</v>
      </c>
      <c r="AV954" t="s">
        <v>2230</v>
      </c>
      <c r="AW954" t="s">
        <v>2230</v>
      </c>
      <c r="AX954" t="s">
        <v>104</v>
      </c>
      <c r="AY954">
        <v>0</v>
      </c>
      <c r="AZ954">
        <v>0</v>
      </c>
      <c r="BA954">
        <v>4.5</v>
      </c>
      <c r="BC954">
        <v>0</v>
      </c>
      <c r="BD954">
        <v>75</v>
      </c>
      <c r="BI954" t="s">
        <v>112</v>
      </c>
      <c r="BJ954" t="s">
        <v>111</v>
      </c>
      <c r="BK954" t="s">
        <v>113</v>
      </c>
      <c r="BL954" t="str">
        <f>"https://www.hvlgroup.com/Products/Specs/"&amp;"HL111101G-AGB"</f>
        <v>https://www.hvlgroup.com/Products/Specs/HL111101G-AGB</v>
      </c>
      <c r="BM954" t="s">
        <v>2234</v>
      </c>
      <c r="BN954" t="str">
        <f>"https://www.hvlgroup.com/Product/"&amp;"HL111101G-AGB"</f>
        <v>https://www.hvlgroup.com/Product/HL111101G-AGB</v>
      </c>
      <c r="BO954" t="s">
        <v>104</v>
      </c>
      <c r="BP954" t="s">
        <v>104</v>
      </c>
      <c r="BQ954" t="s">
        <v>328</v>
      </c>
      <c r="BR954" t="s">
        <v>116</v>
      </c>
      <c r="BS954" t="s">
        <v>348</v>
      </c>
      <c r="BT954">
        <v>7</v>
      </c>
      <c r="BV954" s="1">
        <v>42887</v>
      </c>
      <c r="BW954">
        <v>0</v>
      </c>
      <c r="BX954">
        <v>0</v>
      </c>
      <c r="BY954" t="s">
        <v>104</v>
      </c>
      <c r="BZ954">
        <v>0</v>
      </c>
      <c r="CA954">
        <v>0</v>
      </c>
      <c r="CB954">
        <v>0</v>
      </c>
      <c r="CC954">
        <v>0</v>
      </c>
      <c r="CD954">
        <v>1</v>
      </c>
      <c r="CE954">
        <v>121</v>
      </c>
      <c r="CF954" t="s">
        <v>90</v>
      </c>
      <c r="CI954" t="s">
        <v>111</v>
      </c>
      <c r="CJ954" t="s">
        <v>118</v>
      </c>
      <c r="CK954" t="s">
        <v>111</v>
      </c>
      <c r="CL954" t="s">
        <v>119</v>
      </c>
      <c r="CM954" t="s">
        <v>104</v>
      </c>
    </row>
    <row r="955" spans="1:91" x14ac:dyDescent="0.25">
      <c r="A955" t="s">
        <v>89</v>
      </c>
      <c r="B955" t="s">
        <v>90</v>
      </c>
      <c r="C955" t="s">
        <v>2235</v>
      </c>
      <c r="D955" t="s">
        <v>2233</v>
      </c>
      <c r="E955" s="4">
        <v>806134841416</v>
      </c>
      <c r="F955" t="s">
        <v>2229</v>
      </c>
      <c r="G955" s="4">
        <v>128</v>
      </c>
      <c r="H955" s="4">
        <v>256</v>
      </c>
      <c r="I955" t="s">
        <v>94</v>
      </c>
      <c r="J955" t="s">
        <v>326</v>
      </c>
      <c r="K955" t="s">
        <v>96</v>
      </c>
      <c r="L955" t="s">
        <v>97</v>
      </c>
      <c r="M955" t="s">
        <v>98</v>
      </c>
      <c r="N955" t="s">
        <v>121</v>
      </c>
      <c r="O955" t="s">
        <v>100</v>
      </c>
      <c r="P955" t="s">
        <v>161</v>
      </c>
      <c r="Q955" t="s">
        <v>162</v>
      </c>
      <c r="R955">
        <v>0</v>
      </c>
      <c r="S955">
        <v>6.25</v>
      </c>
      <c r="T955">
        <v>24</v>
      </c>
      <c r="U955">
        <v>0</v>
      </c>
      <c r="V955">
        <v>0</v>
      </c>
      <c r="W955">
        <v>0</v>
      </c>
      <c r="X955">
        <v>10.75</v>
      </c>
      <c r="Y955">
        <v>3</v>
      </c>
      <c r="Z955">
        <v>1</v>
      </c>
      <c r="AA955">
        <v>60</v>
      </c>
      <c r="AB955" t="s">
        <v>163</v>
      </c>
      <c r="AD955" t="s">
        <v>163</v>
      </c>
      <c r="AE955" t="s">
        <v>163</v>
      </c>
      <c r="AF955" t="s">
        <v>111</v>
      </c>
      <c r="AG955" t="s">
        <v>105</v>
      </c>
      <c r="AH955">
        <v>18</v>
      </c>
      <c r="AI955">
        <v>16</v>
      </c>
      <c r="AJ955">
        <v>9</v>
      </c>
      <c r="AK955">
        <v>6</v>
      </c>
      <c r="AL955">
        <v>0</v>
      </c>
      <c r="AM955">
        <v>0</v>
      </c>
      <c r="AN955">
        <v>0</v>
      </c>
      <c r="AO955">
        <v>0</v>
      </c>
      <c r="AP955" t="s">
        <v>106</v>
      </c>
      <c r="AQ955" t="s">
        <v>107</v>
      </c>
      <c r="AR955" t="s">
        <v>108</v>
      </c>
      <c r="AS955" t="s">
        <v>109</v>
      </c>
      <c r="AT955" t="s">
        <v>110</v>
      </c>
      <c r="AU955" t="s">
        <v>111</v>
      </c>
      <c r="AV955" t="s">
        <v>2230</v>
      </c>
      <c r="AW955" t="s">
        <v>2230</v>
      </c>
      <c r="AX955" t="s">
        <v>104</v>
      </c>
      <c r="AY955">
        <v>0</v>
      </c>
      <c r="AZ955">
        <v>0</v>
      </c>
      <c r="BA955">
        <v>4.5</v>
      </c>
      <c r="BC955">
        <v>0</v>
      </c>
      <c r="BD955">
        <v>75</v>
      </c>
      <c r="BI955" t="s">
        <v>112</v>
      </c>
      <c r="BJ955" t="s">
        <v>111</v>
      </c>
      <c r="BK955" t="s">
        <v>122</v>
      </c>
      <c r="BL955" t="str">
        <f>"https://www.hvlgroup.com/Products/Specs/"&amp;"HL111101G-OB"</f>
        <v>https://www.hvlgroup.com/Products/Specs/HL111101G-OB</v>
      </c>
      <c r="BM955" t="s">
        <v>2234</v>
      </c>
      <c r="BN955" t="str">
        <f>"https://www.hvlgroup.com/Product/"&amp;"HL111101G-OB"</f>
        <v>https://www.hvlgroup.com/Product/HL111101G-OB</v>
      </c>
      <c r="BO955" t="s">
        <v>104</v>
      </c>
      <c r="BP955" t="s">
        <v>104</v>
      </c>
      <c r="BQ955" t="s">
        <v>328</v>
      </c>
      <c r="BR955" t="s">
        <v>116</v>
      </c>
      <c r="BS955" t="s">
        <v>348</v>
      </c>
      <c r="BT955">
        <v>7</v>
      </c>
      <c r="BV955" s="1">
        <v>42887</v>
      </c>
      <c r="BW955">
        <v>0</v>
      </c>
      <c r="BX955">
        <v>0</v>
      </c>
      <c r="BY955" t="s">
        <v>104</v>
      </c>
      <c r="BZ955">
        <v>0</v>
      </c>
      <c r="CA955">
        <v>0</v>
      </c>
      <c r="CB955">
        <v>0</v>
      </c>
      <c r="CC955">
        <v>0</v>
      </c>
      <c r="CD955">
        <v>1</v>
      </c>
      <c r="CE955">
        <v>121</v>
      </c>
      <c r="CF955" t="s">
        <v>90</v>
      </c>
      <c r="CI955" t="s">
        <v>111</v>
      </c>
      <c r="CJ955" t="s">
        <v>118</v>
      </c>
      <c r="CK955" t="s">
        <v>111</v>
      </c>
      <c r="CL955" t="s">
        <v>119</v>
      </c>
      <c r="CM955" t="s">
        <v>104</v>
      </c>
    </row>
    <row r="956" spans="1:91" x14ac:dyDescent="0.25">
      <c r="A956" t="s">
        <v>89</v>
      </c>
      <c r="B956" t="s">
        <v>90</v>
      </c>
      <c r="C956" t="s">
        <v>2236</v>
      </c>
      <c r="D956" t="s">
        <v>2233</v>
      </c>
      <c r="E956" s="4">
        <v>806134841423</v>
      </c>
      <c r="F956" t="s">
        <v>2229</v>
      </c>
      <c r="G956" s="4">
        <v>128</v>
      </c>
      <c r="H956" s="4">
        <v>256</v>
      </c>
      <c r="I956" t="s">
        <v>94</v>
      </c>
      <c r="J956" t="s">
        <v>326</v>
      </c>
      <c r="K956" t="s">
        <v>96</v>
      </c>
      <c r="L956" t="s">
        <v>97</v>
      </c>
      <c r="M956" t="s">
        <v>98</v>
      </c>
      <c r="N956" t="s">
        <v>124</v>
      </c>
      <c r="O956" t="s">
        <v>100</v>
      </c>
      <c r="P956" t="s">
        <v>161</v>
      </c>
      <c r="Q956" t="s">
        <v>162</v>
      </c>
      <c r="R956">
        <v>0</v>
      </c>
      <c r="S956">
        <v>6.25</v>
      </c>
      <c r="T956">
        <v>24</v>
      </c>
      <c r="U956">
        <v>0</v>
      </c>
      <c r="V956">
        <v>0</v>
      </c>
      <c r="W956">
        <v>0</v>
      </c>
      <c r="X956">
        <v>10.75</v>
      </c>
      <c r="Y956">
        <v>3</v>
      </c>
      <c r="Z956">
        <v>1</v>
      </c>
      <c r="AA956">
        <v>60</v>
      </c>
      <c r="AB956" t="s">
        <v>163</v>
      </c>
      <c r="AD956" t="s">
        <v>163</v>
      </c>
      <c r="AE956" t="s">
        <v>163</v>
      </c>
      <c r="AF956" t="s">
        <v>111</v>
      </c>
      <c r="AG956" t="s">
        <v>105</v>
      </c>
      <c r="AH956">
        <v>20</v>
      </c>
      <c r="AI956">
        <v>16</v>
      </c>
      <c r="AJ956">
        <v>10</v>
      </c>
      <c r="AK956">
        <v>6</v>
      </c>
      <c r="AL956">
        <v>0</v>
      </c>
      <c r="AM956">
        <v>0</v>
      </c>
      <c r="AN956">
        <v>0</v>
      </c>
      <c r="AO956">
        <v>0</v>
      </c>
      <c r="AP956" t="s">
        <v>106</v>
      </c>
      <c r="AQ956" t="s">
        <v>107</v>
      </c>
      <c r="AR956" t="s">
        <v>108</v>
      </c>
      <c r="AS956" t="s">
        <v>109</v>
      </c>
      <c r="AT956" t="s">
        <v>110</v>
      </c>
      <c r="AU956" t="s">
        <v>111</v>
      </c>
      <c r="AV956" t="s">
        <v>2230</v>
      </c>
      <c r="AW956" t="s">
        <v>2230</v>
      </c>
      <c r="AX956" t="s">
        <v>104</v>
      </c>
      <c r="AY956">
        <v>0</v>
      </c>
      <c r="AZ956">
        <v>0</v>
      </c>
      <c r="BA956">
        <v>4.5</v>
      </c>
      <c r="BC956">
        <v>0</v>
      </c>
      <c r="BD956">
        <v>75</v>
      </c>
      <c r="BI956" t="s">
        <v>112</v>
      </c>
      <c r="BJ956" t="s">
        <v>111</v>
      </c>
      <c r="BK956" t="s">
        <v>125</v>
      </c>
      <c r="BL956" t="str">
        <f>"https://www.hvlgroup.com/Products/Specs/"&amp;"HL111101G-PN"</f>
        <v>https://www.hvlgroup.com/Products/Specs/HL111101G-PN</v>
      </c>
      <c r="BM956" t="s">
        <v>2234</v>
      </c>
      <c r="BN956" t="str">
        <f>"https://www.hvlgroup.com/Product/"&amp;"HL111101G-PN"</f>
        <v>https://www.hvlgroup.com/Product/HL111101G-PN</v>
      </c>
      <c r="BO956" t="s">
        <v>104</v>
      </c>
      <c r="BP956" t="s">
        <v>104</v>
      </c>
      <c r="BQ956" t="s">
        <v>328</v>
      </c>
      <c r="BR956" t="s">
        <v>116</v>
      </c>
      <c r="BS956" t="s">
        <v>348</v>
      </c>
      <c r="BT956">
        <v>7</v>
      </c>
      <c r="BV956" s="1">
        <v>42887</v>
      </c>
      <c r="BW956">
        <v>0</v>
      </c>
      <c r="BX956">
        <v>0</v>
      </c>
      <c r="BY956" t="s">
        <v>104</v>
      </c>
      <c r="BZ956">
        <v>0</v>
      </c>
      <c r="CA956">
        <v>0</v>
      </c>
      <c r="CB956">
        <v>0</v>
      </c>
      <c r="CC956">
        <v>0</v>
      </c>
      <c r="CD956">
        <v>1</v>
      </c>
      <c r="CE956">
        <v>121</v>
      </c>
      <c r="CF956" t="s">
        <v>90</v>
      </c>
      <c r="CI956" t="s">
        <v>111</v>
      </c>
      <c r="CJ956" t="s">
        <v>118</v>
      </c>
      <c r="CK956" t="s">
        <v>111</v>
      </c>
      <c r="CL956" t="s">
        <v>119</v>
      </c>
      <c r="CM956" t="s">
        <v>104</v>
      </c>
    </row>
    <row r="957" spans="1:91" x14ac:dyDescent="0.25">
      <c r="A957" t="s">
        <v>89</v>
      </c>
      <c r="B957" t="s">
        <v>90</v>
      </c>
      <c r="C957" t="s">
        <v>2237</v>
      </c>
      <c r="D957" t="s">
        <v>2233</v>
      </c>
      <c r="E957" s="4">
        <v>806134841430</v>
      </c>
      <c r="F957" t="s">
        <v>2229</v>
      </c>
      <c r="G957" s="4">
        <v>128</v>
      </c>
      <c r="H957" s="4">
        <v>256</v>
      </c>
      <c r="I957" t="s">
        <v>94</v>
      </c>
      <c r="J957" t="s">
        <v>326</v>
      </c>
      <c r="K957" t="s">
        <v>96</v>
      </c>
      <c r="L957" t="s">
        <v>97</v>
      </c>
      <c r="M957" t="s">
        <v>98</v>
      </c>
      <c r="N957" t="s">
        <v>151</v>
      </c>
      <c r="O957" t="s">
        <v>100</v>
      </c>
      <c r="P957" t="s">
        <v>161</v>
      </c>
      <c r="Q957" t="s">
        <v>162</v>
      </c>
      <c r="R957">
        <v>0</v>
      </c>
      <c r="S957">
        <v>6.25</v>
      </c>
      <c r="T957">
        <v>24</v>
      </c>
      <c r="U957">
        <v>0</v>
      </c>
      <c r="V957">
        <v>0</v>
      </c>
      <c r="W957">
        <v>0</v>
      </c>
      <c r="X957">
        <v>10.75</v>
      </c>
      <c r="Y957">
        <v>3</v>
      </c>
      <c r="Z957">
        <v>1</v>
      </c>
      <c r="AA957">
        <v>60</v>
      </c>
      <c r="AB957" t="s">
        <v>163</v>
      </c>
      <c r="AD957" t="s">
        <v>163</v>
      </c>
      <c r="AE957" t="s">
        <v>163</v>
      </c>
      <c r="AF957" t="s">
        <v>111</v>
      </c>
      <c r="AG957" t="s">
        <v>105</v>
      </c>
      <c r="AH957">
        <v>20</v>
      </c>
      <c r="AI957">
        <v>16</v>
      </c>
      <c r="AJ957">
        <v>10</v>
      </c>
      <c r="AK957">
        <v>6</v>
      </c>
      <c r="AL957">
        <v>0</v>
      </c>
      <c r="AM957">
        <v>0</v>
      </c>
      <c r="AN957">
        <v>0</v>
      </c>
      <c r="AO957">
        <v>0</v>
      </c>
      <c r="AP957" t="s">
        <v>106</v>
      </c>
      <c r="AQ957" t="s">
        <v>107</v>
      </c>
      <c r="AR957" t="s">
        <v>108</v>
      </c>
      <c r="AS957" t="s">
        <v>109</v>
      </c>
      <c r="AT957" t="s">
        <v>110</v>
      </c>
      <c r="AU957" t="s">
        <v>111</v>
      </c>
      <c r="AV957" t="s">
        <v>2230</v>
      </c>
      <c r="AW957" t="s">
        <v>2230</v>
      </c>
      <c r="AX957" t="s">
        <v>104</v>
      </c>
      <c r="AY957">
        <v>0</v>
      </c>
      <c r="AZ957">
        <v>0</v>
      </c>
      <c r="BA957">
        <v>4.5</v>
      </c>
      <c r="BC957">
        <v>0</v>
      </c>
      <c r="BD957">
        <v>96</v>
      </c>
      <c r="BI957" t="s">
        <v>112</v>
      </c>
      <c r="BJ957" t="s">
        <v>111</v>
      </c>
      <c r="BK957" t="s">
        <v>152</v>
      </c>
      <c r="BL957" t="str">
        <f>"https://www.hvlgroup.com/Products/Specs/"&amp;"HL111101G-POC"</f>
        <v>https://www.hvlgroup.com/Products/Specs/HL111101G-POC</v>
      </c>
      <c r="BM957" t="s">
        <v>2234</v>
      </c>
      <c r="BN957" t="str">
        <f>"https://www.hvlgroup.com/Product/"&amp;"HL111101G-POC"</f>
        <v>https://www.hvlgroup.com/Product/HL111101G-POC</v>
      </c>
      <c r="BO957" t="s">
        <v>104</v>
      </c>
      <c r="BP957" t="s">
        <v>104</v>
      </c>
      <c r="BQ957" t="s">
        <v>328</v>
      </c>
      <c r="BR957" t="s">
        <v>116</v>
      </c>
      <c r="BS957" t="s">
        <v>348</v>
      </c>
      <c r="BT957">
        <v>7</v>
      </c>
      <c r="BV957" s="1">
        <v>42887</v>
      </c>
      <c r="BW957">
        <v>0</v>
      </c>
      <c r="BX957">
        <v>0</v>
      </c>
      <c r="BY957" t="s">
        <v>104</v>
      </c>
      <c r="BZ957">
        <v>0</v>
      </c>
      <c r="CA957">
        <v>0</v>
      </c>
      <c r="CB957">
        <v>0</v>
      </c>
      <c r="CC957">
        <v>0</v>
      </c>
      <c r="CD957">
        <v>1</v>
      </c>
      <c r="CE957">
        <v>121</v>
      </c>
      <c r="CF957" t="s">
        <v>90</v>
      </c>
      <c r="CI957" t="s">
        <v>111</v>
      </c>
      <c r="CJ957" t="s">
        <v>118</v>
      </c>
      <c r="CK957" t="s">
        <v>111</v>
      </c>
      <c r="CL957" t="s">
        <v>119</v>
      </c>
      <c r="CM957" t="s">
        <v>104</v>
      </c>
    </row>
    <row r="958" spans="1:91" x14ac:dyDescent="0.25">
      <c r="A958" t="s">
        <v>89</v>
      </c>
      <c r="B958" t="s">
        <v>90</v>
      </c>
      <c r="C958" t="s">
        <v>2238</v>
      </c>
      <c r="D958" t="s">
        <v>2228</v>
      </c>
      <c r="E958" s="4">
        <v>806134841379</v>
      </c>
      <c r="F958" t="s">
        <v>2229</v>
      </c>
      <c r="G958" s="4">
        <v>128</v>
      </c>
      <c r="H958" s="4">
        <v>256</v>
      </c>
      <c r="I958" t="s">
        <v>94</v>
      </c>
      <c r="J958" t="s">
        <v>326</v>
      </c>
      <c r="K958" t="s">
        <v>96</v>
      </c>
      <c r="L958" t="s">
        <v>97</v>
      </c>
      <c r="M958" t="s">
        <v>98</v>
      </c>
      <c r="N958" t="s">
        <v>121</v>
      </c>
      <c r="O958" t="s">
        <v>100</v>
      </c>
      <c r="P958" t="s">
        <v>353</v>
      </c>
      <c r="Q958" t="s">
        <v>342</v>
      </c>
      <c r="R958">
        <v>0</v>
      </c>
      <c r="S958">
        <v>6.25</v>
      </c>
      <c r="T958">
        <v>24</v>
      </c>
      <c r="U958">
        <v>0</v>
      </c>
      <c r="V958">
        <v>0</v>
      </c>
      <c r="W958">
        <v>0</v>
      </c>
      <c r="X958">
        <v>10.75</v>
      </c>
      <c r="Y958">
        <v>3</v>
      </c>
      <c r="Z958">
        <v>1</v>
      </c>
      <c r="AA958">
        <v>60</v>
      </c>
      <c r="AB958" t="s">
        <v>163</v>
      </c>
      <c r="AD958" t="s">
        <v>163</v>
      </c>
      <c r="AE958" t="s">
        <v>163</v>
      </c>
      <c r="AF958" t="s">
        <v>111</v>
      </c>
      <c r="AG958" t="s">
        <v>105</v>
      </c>
      <c r="AH958">
        <v>18</v>
      </c>
      <c r="AI958">
        <v>16</v>
      </c>
      <c r="AJ958">
        <v>10</v>
      </c>
      <c r="AK958">
        <v>5</v>
      </c>
      <c r="AL958">
        <v>0</v>
      </c>
      <c r="AM958">
        <v>0</v>
      </c>
      <c r="AN958">
        <v>0</v>
      </c>
      <c r="AO958">
        <v>0</v>
      </c>
      <c r="AP958" t="s">
        <v>106</v>
      </c>
      <c r="AQ958" t="s">
        <v>107</v>
      </c>
      <c r="AR958" t="s">
        <v>108</v>
      </c>
      <c r="AS958" t="s">
        <v>109</v>
      </c>
      <c r="AT958" t="s">
        <v>110</v>
      </c>
      <c r="AU958" t="s">
        <v>111</v>
      </c>
      <c r="AV958" t="s">
        <v>2230</v>
      </c>
      <c r="AW958" t="s">
        <v>2230</v>
      </c>
      <c r="AX958" t="s">
        <v>104</v>
      </c>
      <c r="AY958">
        <v>0</v>
      </c>
      <c r="AZ958">
        <v>0</v>
      </c>
      <c r="BA958">
        <v>4.75</v>
      </c>
      <c r="BC958">
        <v>0</v>
      </c>
      <c r="BD958">
        <v>87</v>
      </c>
      <c r="BI958" t="s">
        <v>112</v>
      </c>
      <c r="BJ958" t="s">
        <v>111</v>
      </c>
      <c r="BK958" t="s">
        <v>122</v>
      </c>
      <c r="BL958" t="str">
        <f>"https://www.hvlgroup.com/Products/Specs/"&amp;"HL111101-OB"</f>
        <v>https://www.hvlgroup.com/Products/Specs/HL111101-OB</v>
      </c>
      <c r="BM958" t="s">
        <v>2231</v>
      </c>
      <c r="BN958" t="str">
        <f>"https://www.hvlgroup.com/Product/"&amp;"HL111101-OB"</f>
        <v>https://www.hvlgroup.com/Product/HL111101-OB</v>
      </c>
      <c r="BO958" t="s">
        <v>104</v>
      </c>
      <c r="BP958" t="s">
        <v>104</v>
      </c>
      <c r="BQ958" t="s">
        <v>328</v>
      </c>
      <c r="BR958" t="s">
        <v>116</v>
      </c>
      <c r="BS958" t="s">
        <v>116</v>
      </c>
      <c r="BT958">
        <v>0</v>
      </c>
      <c r="BV958" s="1">
        <v>42887</v>
      </c>
      <c r="BW958">
        <v>0</v>
      </c>
      <c r="BX958">
        <v>0</v>
      </c>
      <c r="BY958" t="s">
        <v>104</v>
      </c>
      <c r="BZ958">
        <v>0</v>
      </c>
      <c r="CA958">
        <v>0</v>
      </c>
      <c r="CB958">
        <v>0</v>
      </c>
      <c r="CC958">
        <v>0</v>
      </c>
      <c r="CD958">
        <v>1</v>
      </c>
      <c r="CE958">
        <v>121</v>
      </c>
      <c r="CF958" t="s">
        <v>90</v>
      </c>
      <c r="CI958" t="s">
        <v>111</v>
      </c>
      <c r="CJ958" t="s">
        <v>118</v>
      </c>
      <c r="CK958" t="s">
        <v>111</v>
      </c>
      <c r="CL958" t="s">
        <v>119</v>
      </c>
      <c r="CM958" t="s">
        <v>104</v>
      </c>
    </row>
    <row r="959" spans="1:91" x14ac:dyDescent="0.25">
      <c r="A959" t="s">
        <v>89</v>
      </c>
      <c r="B959" t="s">
        <v>90</v>
      </c>
      <c r="C959" t="s">
        <v>2239</v>
      </c>
      <c r="D959" t="s">
        <v>2228</v>
      </c>
      <c r="E959" s="4">
        <v>806134841386</v>
      </c>
      <c r="F959" t="s">
        <v>2229</v>
      </c>
      <c r="G959" s="4">
        <v>128</v>
      </c>
      <c r="H959" s="4">
        <v>256</v>
      </c>
      <c r="I959" t="s">
        <v>94</v>
      </c>
      <c r="J959" t="s">
        <v>326</v>
      </c>
      <c r="K959" t="s">
        <v>96</v>
      </c>
      <c r="L959" t="s">
        <v>97</v>
      </c>
      <c r="M959" t="s">
        <v>98</v>
      </c>
      <c r="N959" t="s">
        <v>124</v>
      </c>
      <c r="O959" t="s">
        <v>100</v>
      </c>
      <c r="P959" t="s">
        <v>355</v>
      </c>
      <c r="Q959" t="s">
        <v>342</v>
      </c>
      <c r="R959">
        <v>0</v>
      </c>
      <c r="S959">
        <v>0</v>
      </c>
      <c r="T959">
        <v>24</v>
      </c>
      <c r="U959">
        <v>0</v>
      </c>
      <c r="V959">
        <v>0</v>
      </c>
      <c r="W959">
        <v>6.25</v>
      </c>
      <c r="X959">
        <v>10.75</v>
      </c>
      <c r="Y959">
        <v>3</v>
      </c>
      <c r="Z959">
        <v>1</v>
      </c>
      <c r="AA959">
        <v>60</v>
      </c>
      <c r="AB959" t="s">
        <v>163</v>
      </c>
      <c r="AD959" t="s">
        <v>163</v>
      </c>
      <c r="AE959" t="s">
        <v>163</v>
      </c>
      <c r="AF959" t="s">
        <v>111</v>
      </c>
      <c r="AG959" t="s">
        <v>105</v>
      </c>
      <c r="AH959">
        <v>18</v>
      </c>
      <c r="AI959">
        <v>15</v>
      </c>
      <c r="AJ959">
        <v>9</v>
      </c>
      <c r="AK959">
        <v>5</v>
      </c>
      <c r="AL959">
        <v>0</v>
      </c>
      <c r="AM959">
        <v>0</v>
      </c>
      <c r="AN959">
        <v>0</v>
      </c>
      <c r="AO959">
        <v>0</v>
      </c>
      <c r="AP959" t="s">
        <v>106</v>
      </c>
      <c r="AQ959" t="s">
        <v>107</v>
      </c>
      <c r="AR959" t="s">
        <v>108</v>
      </c>
      <c r="AS959" t="s">
        <v>109</v>
      </c>
      <c r="AT959" t="s">
        <v>110</v>
      </c>
      <c r="AU959" t="s">
        <v>111</v>
      </c>
      <c r="AV959" t="s">
        <v>2230</v>
      </c>
      <c r="AW959" t="s">
        <v>2230</v>
      </c>
      <c r="AX959" t="s">
        <v>104</v>
      </c>
      <c r="AY959">
        <v>0</v>
      </c>
      <c r="AZ959">
        <v>0</v>
      </c>
      <c r="BA959">
        <v>4.75</v>
      </c>
      <c r="BC959">
        <v>0</v>
      </c>
      <c r="BD959">
        <v>87</v>
      </c>
      <c r="BI959" t="s">
        <v>112</v>
      </c>
      <c r="BJ959" t="s">
        <v>111</v>
      </c>
      <c r="BK959" t="s">
        <v>125</v>
      </c>
      <c r="BL959" t="str">
        <f>"https://www.hvlgroup.com/Products/Specs/"&amp;"HL111101-PN"</f>
        <v>https://www.hvlgroup.com/Products/Specs/HL111101-PN</v>
      </c>
      <c r="BM959" t="s">
        <v>2231</v>
      </c>
      <c r="BN959" t="str">
        <f>"https://www.hvlgroup.com/Product/"&amp;"HL111101-PN"</f>
        <v>https://www.hvlgroup.com/Product/HL111101-PN</v>
      </c>
      <c r="BO959" t="s">
        <v>104</v>
      </c>
      <c r="BP959" t="s">
        <v>104</v>
      </c>
      <c r="BQ959" t="s">
        <v>328</v>
      </c>
      <c r="BR959" t="s">
        <v>116</v>
      </c>
      <c r="BS959" t="s">
        <v>116</v>
      </c>
      <c r="BT959">
        <v>0</v>
      </c>
      <c r="BV959" s="1">
        <v>42887</v>
      </c>
      <c r="BW959">
        <v>0</v>
      </c>
      <c r="BX959">
        <v>0</v>
      </c>
      <c r="BY959" t="s">
        <v>104</v>
      </c>
      <c r="BZ959">
        <v>0</v>
      </c>
      <c r="CA959">
        <v>0</v>
      </c>
      <c r="CB959">
        <v>0</v>
      </c>
      <c r="CC959">
        <v>0</v>
      </c>
      <c r="CD959">
        <v>1</v>
      </c>
      <c r="CE959">
        <v>121</v>
      </c>
      <c r="CF959" t="s">
        <v>90</v>
      </c>
      <c r="CI959" t="s">
        <v>111</v>
      </c>
      <c r="CJ959" t="s">
        <v>118</v>
      </c>
      <c r="CK959" t="s">
        <v>111</v>
      </c>
      <c r="CL959" t="s">
        <v>119</v>
      </c>
      <c r="CM959" t="s">
        <v>104</v>
      </c>
    </row>
    <row r="960" spans="1:91" x14ac:dyDescent="0.25">
      <c r="A960" t="s">
        <v>89</v>
      </c>
      <c r="B960" t="s">
        <v>90</v>
      </c>
      <c r="C960" t="s">
        <v>2240</v>
      </c>
      <c r="D960" t="s">
        <v>2228</v>
      </c>
      <c r="E960" s="4">
        <v>806134841393</v>
      </c>
      <c r="F960" t="s">
        <v>2229</v>
      </c>
      <c r="G960" s="4">
        <v>128</v>
      </c>
      <c r="H960" s="4">
        <v>256</v>
      </c>
      <c r="I960" t="s">
        <v>94</v>
      </c>
      <c r="J960" t="s">
        <v>326</v>
      </c>
      <c r="K960" t="s">
        <v>96</v>
      </c>
      <c r="L960" t="s">
        <v>97</v>
      </c>
      <c r="M960" t="s">
        <v>98</v>
      </c>
      <c r="N960" t="s">
        <v>151</v>
      </c>
      <c r="O960" t="s">
        <v>100</v>
      </c>
      <c r="P960" t="s">
        <v>357</v>
      </c>
      <c r="Q960" t="s">
        <v>342</v>
      </c>
      <c r="R960">
        <v>0</v>
      </c>
      <c r="S960">
        <v>0</v>
      </c>
      <c r="T960">
        <v>24</v>
      </c>
      <c r="U960">
        <v>0</v>
      </c>
      <c r="V960">
        <v>0</v>
      </c>
      <c r="W960">
        <v>6.25</v>
      </c>
      <c r="X960">
        <v>10.75</v>
      </c>
      <c r="Y960">
        <v>3</v>
      </c>
      <c r="Z960">
        <v>1</v>
      </c>
      <c r="AA960">
        <v>60</v>
      </c>
      <c r="AB960" t="s">
        <v>163</v>
      </c>
      <c r="AD960" t="s">
        <v>163</v>
      </c>
      <c r="AE960" t="s">
        <v>163</v>
      </c>
      <c r="AF960" t="s">
        <v>111</v>
      </c>
      <c r="AG960" t="s">
        <v>105</v>
      </c>
      <c r="AH960">
        <v>18</v>
      </c>
      <c r="AI960">
        <v>16</v>
      </c>
      <c r="AJ960">
        <v>10</v>
      </c>
      <c r="AK960">
        <v>5</v>
      </c>
      <c r="AL960">
        <v>0</v>
      </c>
      <c r="AM960">
        <v>0</v>
      </c>
      <c r="AN960">
        <v>0</v>
      </c>
      <c r="AO960">
        <v>0</v>
      </c>
      <c r="AP960" t="s">
        <v>106</v>
      </c>
      <c r="AQ960" t="s">
        <v>107</v>
      </c>
      <c r="AR960" t="s">
        <v>108</v>
      </c>
      <c r="AS960" t="s">
        <v>109</v>
      </c>
      <c r="AT960" t="s">
        <v>110</v>
      </c>
      <c r="AU960" t="s">
        <v>111</v>
      </c>
      <c r="AV960" t="s">
        <v>2230</v>
      </c>
      <c r="AW960" t="s">
        <v>2230</v>
      </c>
      <c r="AX960" t="s">
        <v>104</v>
      </c>
      <c r="AY960">
        <v>0</v>
      </c>
      <c r="AZ960">
        <v>0</v>
      </c>
      <c r="BA960">
        <v>4.75</v>
      </c>
      <c r="BC960">
        <v>0</v>
      </c>
      <c r="BD960">
        <v>87</v>
      </c>
      <c r="BI960" t="s">
        <v>112</v>
      </c>
      <c r="BJ960" t="s">
        <v>111</v>
      </c>
      <c r="BK960" t="s">
        <v>152</v>
      </c>
      <c r="BL960" t="str">
        <f>"https://www.hvlgroup.com/Products/Specs/"&amp;"HL111101-POC"</f>
        <v>https://www.hvlgroup.com/Products/Specs/HL111101-POC</v>
      </c>
      <c r="BM960" t="s">
        <v>2231</v>
      </c>
      <c r="BN960" t="str">
        <f>"https://www.hvlgroup.com/Product/"&amp;"HL111101-POC"</f>
        <v>https://www.hvlgroup.com/Product/HL111101-POC</v>
      </c>
      <c r="BO960" t="s">
        <v>104</v>
      </c>
      <c r="BP960" t="s">
        <v>104</v>
      </c>
      <c r="BQ960" t="s">
        <v>328</v>
      </c>
      <c r="BR960" t="s">
        <v>116</v>
      </c>
      <c r="BS960" t="s">
        <v>116</v>
      </c>
      <c r="BT960">
        <v>0</v>
      </c>
      <c r="BV960" s="1">
        <v>42887</v>
      </c>
      <c r="BW960">
        <v>0</v>
      </c>
      <c r="BX960">
        <v>0</v>
      </c>
      <c r="BY960" t="s">
        <v>104</v>
      </c>
      <c r="BZ960">
        <v>0</v>
      </c>
      <c r="CA960">
        <v>0</v>
      </c>
      <c r="CB960">
        <v>0</v>
      </c>
      <c r="CC960">
        <v>0</v>
      </c>
      <c r="CD960">
        <v>1</v>
      </c>
      <c r="CE960">
        <v>121</v>
      </c>
      <c r="CF960" t="s">
        <v>90</v>
      </c>
      <c r="CI960" t="s">
        <v>111</v>
      </c>
      <c r="CJ960" t="s">
        <v>118</v>
      </c>
      <c r="CK960" t="s">
        <v>111</v>
      </c>
      <c r="CL960" t="s">
        <v>119</v>
      </c>
      <c r="CM960" t="s">
        <v>104</v>
      </c>
    </row>
    <row r="961" spans="1:91" x14ac:dyDescent="0.25">
      <c r="A961" t="s">
        <v>89</v>
      </c>
      <c r="B961" t="s">
        <v>90</v>
      </c>
      <c r="C961" t="s">
        <v>2241</v>
      </c>
      <c r="D961" t="s">
        <v>2242</v>
      </c>
      <c r="E961" s="4">
        <v>806134839758</v>
      </c>
      <c r="F961" t="s">
        <v>2243</v>
      </c>
      <c r="G961" s="4">
        <v>92</v>
      </c>
      <c r="I961" t="s">
        <v>2244</v>
      </c>
      <c r="J961" t="s">
        <v>473</v>
      </c>
      <c r="K961" t="s">
        <v>96</v>
      </c>
      <c r="L961" t="s">
        <v>97</v>
      </c>
      <c r="M961" t="s">
        <v>98</v>
      </c>
      <c r="N961" t="s">
        <v>99</v>
      </c>
      <c r="O961" t="s">
        <v>100</v>
      </c>
      <c r="R961">
        <v>0</v>
      </c>
      <c r="S961">
        <v>0</v>
      </c>
      <c r="T961">
        <v>11.25</v>
      </c>
      <c r="U961">
        <v>0</v>
      </c>
      <c r="V961">
        <v>0</v>
      </c>
      <c r="W961">
        <v>5</v>
      </c>
      <c r="X961">
        <v>0</v>
      </c>
      <c r="Y961">
        <v>2.86</v>
      </c>
      <c r="Z961">
        <v>1</v>
      </c>
      <c r="AA961">
        <v>60</v>
      </c>
      <c r="AB961" t="s">
        <v>163</v>
      </c>
      <c r="AD961" t="s">
        <v>163</v>
      </c>
      <c r="AE961" t="s">
        <v>163</v>
      </c>
      <c r="AF961" t="s">
        <v>111</v>
      </c>
      <c r="AG961" t="s">
        <v>105</v>
      </c>
      <c r="AH961">
        <v>15</v>
      </c>
      <c r="AI961">
        <v>12</v>
      </c>
      <c r="AJ961">
        <v>10</v>
      </c>
      <c r="AK961">
        <v>5</v>
      </c>
      <c r="AL961">
        <v>0</v>
      </c>
      <c r="AM961">
        <v>0</v>
      </c>
      <c r="AN961">
        <v>0</v>
      </c>
      <c r="AO961">
        <v>0</v>
      </c>
      <c r="AP961" t="s">
        <v>106</v>
      </c>
      <c r="AQ961" t="s">
        <v>107</v>
      </c>
      <c r="AR961" t="s">
        <v>108</v>
      </c>
      <c r="AS961" t="s">
        <v>109</v>
      </c>
      <c r="AT961" t="s">
        <v>110</v>
      </c>
      <c r="AU961" t="s">
        <v>104</v>
      </c>
      <c r="AV961" t="s">
        <v>2245</v>
      </c>
      <c r="AW961" t="s">
        <v>2245</v>
      </c>
      <c r="AX961" t="s">
        <v>104</v>
      </c>
      <c r="AY961">
        <v>0</v>
      </c>
      <c r="AZ961">
        <v>0</v>
      </c>
      <c r="BA961">
        <v>4.75</v>
      </c>
      <c r="BC961">
        <v>0</v>
      </c>
      <c r="BD961">
        <v>96</v>
      </c>
      <c r="BI961" t="s">
        <v>2246</v>
      </c>
      <c r="BJ961" t="s">
        <v>111</v>
      </c>
      <c r="BK961" t="s">
        <v>113</v>
      </c>
      <c r="BL961" t="str">
        <f>"https://www.hvlgroup.com/Products/Specs/"&amp;"HL120201-AGB"</f>
        <v>https://www.hvlgroup.com/Products/Specs/HL120201-AGB</v>
      </c>
      <c r="BM961" t="s">
        <v>2247</v>
      </c>
      <c r="BN961" t="str">
        <f>"https://www.hvlgroup.com/Product/"&amp;"HL120201-AGB"</f>
        <v>https://www.hvlgroup.com/Product/HL120201-AGB</v>
      </c>
      <c r="BO961" t="s">
        <v>104</v>
      </c>
      <c r="BP961" t="s">
        <v>104</v>
      </c>
      <c r="BQ961" t="s">
        <v>310</v>
      </c>
      <c r="BR961" t="s">
        <v>116</v>
      </c>
      <c r="BS961" t="s">
        <v>116</v>
      </c>
      <c r="BT961">
        <v>0</v>
      </c>
      <c r="BV961" s="1">
        <v>42887</v>
      </c>
      <c r="BW961">
        <v>0</v>
      </c>
      <c r="BX961">
        <v>0</v>
      </c>
      <c r="BY961" t="s">
        <v>104</v>
      </c>
      <c r="BZ961">
        <v>0</v>
      </c>
      <c r="CA961">
        <v>0</v>
      </c>
      <c r="CB961">
        <v>0</v>
      </c>
      <c r="CC961">
        <v>0</v>
      </c>
      <c r="CD961">
        <v>1</v>
      </c>
      <c r="CE961">
        <v>181</v>
      </c>
      <c r="CF961" t="s">
        <v>90</v>
      </c>
      <c r="CG961" s="1">
        <v>43709</v>
      </c>
      <c r="CI961" t="s">
        <v>111</v>
      </c>
      <c r="CJ961" t="s">
        <v>118</v>
      </c>
      <c r="CK961" t="s">
        <v>111</v>
      </c>
      <c r="CL961" t="s">
        <v>119</v>
      </c>
      <c r="CM961" t="s">
        <v>104</v>
      </c>
    </row>
    <row r="962" spans="1:91" x14ac:dyDescent="0.25">
      <c r="A962" t="s">
        <v>89</v>
      </c>
      <c r="B962" t="s">
        <v>90</v>
      </c>
      <c r="C962" t="s">
        <v>2248</v>
      </c>
      <c r="D962" t="s">
        <v>2242</v>
      </c>
      <c r="E962" s="4">
        <v>806134839765</v>
      </c>
      <c r="F962" t="s">
        <v>2243</v>
      </c>
      <c r="G962" s="4">
        <v>92</v>
      </c>
      <c r="I962" t="s">
        <v>2244</v>
      </c>
      <c r="J962" t="s">
        <v>473</v>
      </c>
      <c r="K962" t="s">
        <v>96</v>
      </c>
      <c r="L962" t="s">
        <v>97</v>
      </c>
      <c r="M962" t="s">
        <v>98</v>
      </c>
      <c r="N962" t="s">
        <v>124</v>
      </c>
      <c r="O962" t="s">
        <v>100</v>
      </c>
      <c r="R962">
        <v>0</v>
      </c>
      <c r="S962">
        <v>0</v>
      </c>
      <c r="T962">
        <v>11.25</v>
      </c>
      <c r="U962">
        <v>0</v>
      </c>
      <c r="V962">
        <v>0</v>
      </c>
      <c r="W962">
        <v>5</v>
      </c>
      <c r="X962">
        <v>0</v>
      </c>
      <c r="Y962">
        <v>2.86</v>
      </c>
      <c r="Z962">
        <v>1</v>
      </c>
      <c r="AA962">
        <v>60</v>
      </c>
      <c r="AB962" t="s">
        <v>163</v>
      </c>
      <c r="AD962" t="s">
        <v>163</v>
      </c>
      <c r="AE962" t="s">
        <v>163</v>
      </c>
      <c r="AF962" t="s">
        <v>111</v>
      </c>
      <c r="AG962" t="s">
        <v>105</v>
      </c>
      <c r="AH962">
        <v>15</v>
      </c>
      <c r="AI962">
        <v>12</v>
      </c>
      <c r="AJ962">
        <v>10</v>
      </c>
      <c r="AK962">
        <v>5</v>
      </c>
      <c r="AL962">
        <v>0</v>
      </c>
      <c r="AM962">
        <v>0</v>
      </c>
      <c r="AN962">
        <v>0</v>
      </c>
      <c r="AO962">
        <v>0</v>
      </c>
      <c r="AP962" t="s">
        <v>106</v>
      </c>
      <c r="AQ962" t="s">
        <v>107</v>
      </c>
      <c r="AR962" t="s">
        <v>108</v>
      </c>
      <c r="AS962" t="s">
        <v>109</v>
      </c>
      <c r="AT962" t="s">
        <v>110</v>
      </c>
      <c r="AU962" t="s">
        <v>104</v>
      </c>
      <c r="AV962" t="s">
        <v>2245</v>
      </c>
      <c r="AW962" t="s">
        <v>2245</v>
      </c>
      <c r="AX962" t="s">
        <v>104</v>
      </c>
      <c r="AY962">
        <v>0</v>
      </c>
      <c r="AZ962">
        <v>0</v>
      </c>
      <c r="BA962">
        <v>4.75</v>
      </c>
      <c r="BC962">
        <v>0</v>
      </c>
      <c r="BD962">
        <v>96</v>
      </c>
      <c r="BI962" t="s">
        <v>2246</v>
      </c>
      <c r="BJ962" t="s">
        <v>111</v>
      </c>
      <c r="BK962" t="s">
        <v>125</v>
      </c>
      <c r="BL962" t="str">
        <f>"https://www.hvlgroup.com/Products/Specs/"&amp;"HL120201-PN"</f>
        <v>https://www.hvlgroup.com/Products/Specs/HL120201-PN</v>
      </c>
      <c r="BM962" t="s">
        <v>2247</v>
      </c>
      <c r="BN962" t="str">
        <f>"https://www.hvlgroup.com/Product/"&amp;"HL120201-PN"</f>
        <v>https://www.hvlgroup.com/Product/HL120201-PN</v>
      </c>
      <c r="BO962" t="s">
        <v>104</v>
      </c>
      <c r="BP962" t="s">
        <v>104</v>
      </c>
      <c r="BQ962" t="s">
        <v>310</v>
      </c>
      <c r="BR962" t="s">
        <v>116</v>
      </c>
      <c r="BS962" t="s">
        <v>116</v>
      </c>
      <c r="BT962">
        <v>0</v>
      </c>
      <c r="BV962" s="1">
        <v>42887</v>
      </c>
      <c r="BW962">
        <v>0</v>
      </c>
      <c r="BX962">
        <v>0</v>
      </c>
      <c r="BY962" t="s">
        <v>104</v>
      </c>
      <c r="BZ962">
        <v>0</v>
      </c>
      <c r="CA962">
        <v>0</v>
      </c>
      <c r="CB962">
        <v>0</v>
      </c>
      <c r="CC962">
        <v>0</v>
      </c>
      <c r="CD962">
        <v>1</v>
      </c>
      <c r="CE962">
        <v>181</v>
      </c>
      <c r="CF962" t="s">
        <v>90</v>
      </c>
      <c r="CG962" s="1">
        <v>43709</v>
      </c>
      <c r="CI962" t="s">
        <v>111</v>
      </c>
      <c r="CJ962" t="s">
        <v>118</v>
      </c>
      <c r="CK962" t="s">
        <v>111</v>
      </c>
      <c r="CL962" t="s">
        <v>119</v>
      </c>
      <c r="CM962" t="s">
        <v>104</v>
      </c>
    </row>
    <row r="963" spans="1:91" x14ac:dyDescent="0.25">
      <c r="A963" t="s">
        <v>89</v>
      </c>
      <c r="B963" t="s">
        <v>90</v>
      </c>
      <c r="C963" t="s">
        <v>2249</v>
      </c>
      <c r="D963" t="s">
        <v>2250</v>
      </c>
      <c r="E963" s="4">
        <v>806134840518</v>
      </c>
      <c r="F963" t="s">
        <v>2251</v>
      </c>
      <c r="G963" s="4">
        <v>146</v>
      </c>
      <c r="H963" s="4">
        <v>292</v>
      </c>
      <c r="I963" t="s">
        <v>2244</v>
      </c>
      <c r="J963" t="s">
        <v>801</v>
      </c>
      <c r="K963" t="s">
        <v>96</v>
      </c>
      <c r="L963" t="s">
        <v>97</v>
      </c>
      <c r="M963" t="s">
        <v>98</v>
      </c>
      <c r="N963" t="s">
        <v>460</v>
      </c>
      <c r="O963" t="s">
        <v>100</v>
      </c>
      <c r="P963" t="s">
        <v>101</v>
      </c>
      <c r="Q963" t="s">
        <v>102</v>
      </c>
      <c r="R963">
        <v>0</v>
      </c>
      <c r="S963">
        <v>0</v>
      </c>
      <c r="T963">
        <v>20.5</v>
      </c>
      <c r="U963">
        <v>0</v>
      </c>
      <c r="V963">
        <v>0</v>
      </c>
      <c r="W963">
        <v>7.5</v>
      </c>
      <c r="X963">
        <v>0</v>
      </c>
      <c r="Y963">
        <v>8</v>
      </c>
      <c r="Z963">
        <v>1</v>
      </c>
      <c r="AA963">
        <v>4</v>
      </c>
      <c r="AB963" t="s">
        <v>144</v>
      </c>
      <c r="AD963" t="s">
        <v>144</v>
      </c>
      <c r="AE963" t="s">
        <v>144</v>
      </c>
      <c r="AF963" t="s">
        <v>111</v>
      </c>
      <c r="AG963" t="s">
        <v>105</v>
      </c>
      <c r="AH963">
        <v>26</v>
      </c>
      <c r="AI963">
        <v>11</v>
      </c>
      <c r="AJ963">
        <v>11</v>
      </c>
      <c r="AK963">
        <v>10</v>
      </c>
      <c r="AL963">
        <v>0</v>
      </c>
      <c r="AM963">
        <v>0</v>
      </c>
      <c r="AN963">
        <v>0</v>
      </c>
      <c r="AO963">
        <v>0</v>
      </c>
      <c r="AP963" t="s">
        <v>106</v>
      </c>
      <c r="AQ963" t="s">
        <v>107</v>
      </c>
      <c r="AR963" t="s">
        <v>108</v>
      </c>
      <c r="AS963" t="s">
        <v>109</v>
      </c>
      <c r="AT963" t="s">
        <v>110</v>
      </c>
      <c r="AU963" t="s">
        <v>104</v>
      </c>
      <c r="AV963" t="s">
        <v>2252</v>
      </c>
      <c r="AW963" t="s">
        <v>2252</v>
      </c>
      <c r="AX963" t="s">
        <v>104</v>
      </c>
      <c r="AY963">
        <v>0</v>
      </c>
      <c r="AZ963">
        <v>0</v>
      </c>
      <c r="BA963">
        <v>5.25</v>
      </c>
      <c r="BC963">
        <v>0</v>
      </c>
      <c r="BD963">
        <v>96</v>
      </c>
      <c r="BI963" t="s">
        <v>112</v>
      </c>
      <c r="BJ963" t="s">
        <v>111</v>
      </c>
      <c r="BK963" t="s">
        <v>461</v>
      </c>
      <c r="BL963" t="str">
        <f>"https://www.hvlgroup.com/Products/Specs/"&amp;"HL148201L-AGB/BK"</f>
        <v>https://www.hvlgroup.com/Products/Specs/HL148201L-AGB/BK</v>
      </c>
      <c r="BM963" t="s">
        <v>2253</v>
      </c>
      <c r="BN963" t="str">
        <f>"https://www.hvlgroup.com/Product/"&amp;"HL148201L-AGB/BK"</f>
        <v>https://www.hvlgroup.com/Product/HL148201L-AGB/BK</v>
      </c>
      <c r="BO963" t="s">
        <v>104</v>
      </c>
      <c r="BP963" t="s">
        <v>104</v>
      </c>
      <c r="BQ963" t="s">
        <v>803</v>
      </c>
      <c r="BR963" t="s">
        <v>116</v>
      </c>
      <c r="BS963" t="s">
        <v>375</v>
      </c>
      <c r="BT963">
        <v>7.5</v>
      </c>
      <c r="BV963" s="1">
        <v>42887</v>
      </c>
      <c r="BW963">
        <v>0</v>
      </c>
      <c r="BX963">
        <v>0</v>
      </c>
      <c r="BY963" t="s">
        <v>104</v>
      </c>
      <c r="BZ963">
        <v>0</v>
      </c>
      <c r="CA963">
        <v>0</v>
      </c>
      <c r="CB963">
        <v>0</v>
      </c>
      <c r="CC963">
        <v>0</v>
      </c>
      <c r="CD963">
        <v>1</v>
      </c>
      <c r="CE963">
        <v>176</v>
      </c>
      <c r="CF963" t="s">
        <v>90</v>
      </c>
      <c r="CI963" t="s">
        <v>111</v>
      </c>
      <c r="CJ963" t="s">
        <v>118</v>
      </c>
      <c r="CK963" t="s">
        <v>111</v>
      </c>
      <c r="CL963" t="s">
        <v>119</v>
      </c>
      <c r="CM963" t="s">
        <v>104</v>
      </c>
    </row>
    <row r="964" spans="1:91" x14ac:dyDescent="0.25">
      <c r="A964" t="s">
        <v>89</v>
      </c>
      <c r="B964" t="s">
        <v>90</v>
      </c>
      <c r="C964" t="s">
        <v>2254</v>
      </c>
      <c r="D964" t="s">
        <v>2250</v>
      </c>
      <c r="E964" s="4">
        <v>806134840396</v>
      </c>
      <c r="F964" t="s">
        <v>2251</v>
      </c>
      <c r="G964" s="4">
        <v>146</v>
      </c>
      <c r="H964" s="4">
        <v>292</v>
      </c>
      <c r="I964" t="s">
        <v>2244</v>
      </c>
      <c r="J964" t="s">
        <v>801</v>
      </c>
      <c r="K964" t="s">
        <v>96</v>
      </c>
      <c r="L964" t="s">
        <v>97</v>
      </c>
      <c r="M964" t="s">
        <v>98</v>
      </c>
      <c r="N964" t="s">
        <v>465</v>
      </c>
      <c r="O964" t="s">
        <v>100</v>
      </c>
      <c r="P964" t="s">
        <v>101</v>
      </c>
      <c r="Q964" t="s">
        <v>102</v>
      </c>
      <c r="R964">
        <v>0</v>
      </c>
      <c r="S964">
        <v>0</v>
      </c>
      <c r="T964">
        <v>20.5</v>
      </c>
      <c r="U964">
        <v>0</v>
      </c>
      <c r="V964">
        <v>0</v>
      </c>
      <c r="W964">
        <v>7.5</v>
      </c>
      <c r="X964">
        <v>0</v>
      </c>
      <c r="Y964">
        <v>8</v>
      </c>
      <c r="Z964">
        <v>1</v>
      </c>
      <c r="AA964">
        <v>4</v>
      </c>
      <c r="AB964" t="s">
        <v>144</v>
      </c>
      <c r="AD964" t="s">
        <v>144</v>
      </c>
      <c r="AE964" t="s">
        <v>144</v>
      </c>
      <c r="AF964" t="s">
        <v>111</v>
      </c>
      <c r="AG964" t="s">
        <v>105</v>
      </c>
      <c r="AH964">
        <v>26</v>
      </c>
      <c r="AI964">
        <v>11</v>
      </c>
      <c r="AJ964">
        <v>11</v>
      </c>
      <c r="AK964">
        <v>8</v>
      </c>
      <c r="AL964">
        <v>0</v>
      </c>
      <c r="AM964">
        <v>0</v>
      </c>
      <c r="AN964">
        <v>0</v>
      </c>
      <c r="AO964">
        <v>0</v>
      </c>
      <c r="AP964" t="s">
        <v>106</v>
      </c>
      <c r="AQ964" t="s">
        <v>107</v>
      </c>
      <c r="AR964" t="s">
        <v>108</v>
      </c>
      <c r="AS964" t="s">
        <v>109</v>
      </c>
      <c r="AT964" t="s">
        <v>110</v>
      </c>
      <c r="AU964" t="s">
        <v>104</v>
      </c>
      <c r="AV964" t="s">
        <v>2252</v>
      </c>
      <c r="AW964" t="s">
        <v>2252</v>
      </c>
      <c r="AX964" t="s">
        <v>104</v>
      </c>
      <c r="AY964">
        <v>0</v>
      </c>
      <c r="AZ964">
        <v>0</v>
      </c>
      <c r="BA964">
        <v>5.25</v>
      </c>
      <c r="BC964">
        <v>0</v>
      </c>
      <c r="BD964">
        <v>96</v>
      </c>
      <c r="BI964" t="s">
        <v>112</v>
      </c>
      <c r="BJ964" t="s">
        <v>111</v>
      </c>
      <c r="BK964" t="s">
        <v>466</v>
      </c>
      <c r="BL964" t="str">
        <f>"https://www.hvlgroup.com/Products/Specs/"&amp;"HL148201L-PN/BK"</f>
        <v>https://www.hvlgroup.com/Products/Specs/HL148201L-PN/BK</v>
      </c>
      <c r="BM964" t="s">
        <v>2253</v>
      </c>
      <c r="BN964" t="str">
        <f>"https://www.hvlgroup.com/Product/"&amp;"HL148201L-PN/BK"</f>
        <v>https://www.hvlgroup.com/Product/HL148201L-PN/BK</v>
      </c>
      <c r="BO964" t="s">
        <v>104</v>
      </c>
      <c r="BP964" t="s">
        <v>104</v>
      </c>
      <c r="BQ964" t="s">
        <v>803</v>
      </c>
      <c r="BR964" t="s">
        <v>116</v>
      </c>
      <c r="BS964" t="s">
        <v>375</v>
      </c>
      <c r="BT964">
        <v>7.5</v>
      </c>
      <c r="BV964" s="1">
        <v>42887</v>
      </c>
      <c r="BW964">
        <v>0</v>
      </c>
      <c r="BX964">
        <v>0</v>
      </c>
      <c r="BY964" t="s">
        <v>104</v>
      </c>
      <c r="BZ964">
        <v>0</v>
      </c>
      <c r="CA964">
        <v>0</v>
      </c>
      <c r="CB964">
        <v>0</v>
      </c>
      <c r="CC964">
        <v>0</v>
      </c>
      <c r="CD964">
        <v>1</v>
      </c>
      <c r="CE964">
        <v>176</v>
      </c>
      <c r="CF964" t="s">
        <v>90</v>
      </c>
      <c r="CI964" t="s">
        <v>111</v>
      </c>
      <c r="CJ964" t="s">
        <v>118</v>
      </c>
      <c r="CK964" t="s">
        <v>111</v>
      </c>
      <c r="CL964" t="s">
        <v>119</v>
      </c>
      <c r="CM964" t="s">
        <v>104</v>
      </c>
    </row>
    <row r="965" spans="1:91" x14ac:dyDescent="0.25">
      <c r="A965" t="s">
        <v>89</v>
      </c>
      <c r="B965" t="s">
        <v>90</v>
      </c>
      <c r="C965" t="s">
        <v>2255</v>
      </c>
      <c r="D965" t="s">
        <v>2250</v>
      </c>
      <c r="E965" s="4">
        <v>806134840525</v>
      </c>
      <c r="F965" t="s">
        <v>2251</v>
      </c>
      <c r="G965" s="4">
        <v>146</v>
      </c>
      <c r="I965" t="s">
        <v>2244</v>
      </c>
      <c r="J965" t="s">
        <v>801</v>
      </c>
      <c r="K965" t="s">
        <v>96</v>
      </c>
      <c r="L965" t="s">
        <v>97</v>
      </c>
      <c r="M965" t="s">
        <v>98</v>
      </c>
      <c r="N965" t="s">
        <v>779</v>
      </c>
      <c r="O965" t="s">
        <v>100</v>
      </c>
      <c r="P965" t="s">
        <v>101</v>
      </c>
      <c r="Q965" t="s">
        <v>102</v>
      </c>
      <c r="R965">
        <v>0</v>
      </c>
      <c r="S965">
        <v>0</v>
      </c>
      <c r="T965">
        <v>20.5</v>
      </c>
      <c r="U965">
        <v>0</v>
      </c>
      <c r="V965">
        <v>0</v>
      </c>
      <c r="W965">
        <v>7.5</v>
      </c>
      <c r="X965">
        <v>0</v>
      </c>
      <c r="Y965">
        <v>8</v>
      </c>
      <c r="Z965">
        <v>1</v>
      </c>
      <c r="AA965">
        <v>4</v>
      </c>
      <c r="AB965" t="s">
        <v>144</v>
      </c>
      <c r="AD965" t="s">
        <v>144</v>
      </c>
      <c r="AE965" t="s">
        <v>144</v>
      </c>
      <c r="AF965" t="s">
        <v>111</v>
      </c>
      <c r="AG965" t="s">
        <v>105</v>
      </c>
      <c r="AH965">
        <v>26</v>
      </c>
      <c r="AI965">
        <v>11</v>
      </c>
      <c r="AJ965">
        <v>11</v>
      </c>
      <c r="AK965">
        <v>8</v>
      </c>
      <c r="AL965">
        <v>0</v>
      </c>
      <c r="AM965">
        <v>0</v>
      </c>
      <c r="AN965">
        <v>0</v>
      </c>
      <c r="AO965">
        <v>0</v>
      </c>
      <c r="AP965" t="s">
        <v>106</v>
      </c>
      <c r="AQ965" t="s">
        <v>107</v>
      </c>
      <c r="AR965" t="s">
        <v>108</v>
      </c>
      <c r="AS965" t="s">
        <v>109</v>
      </c>
      <c r="AT965" t="s">
        <v>110</v>
      </c>
      <c r="AU965" t="s">
        <v>104</v>
      </c>
      <c r="AV965" t="s">
        <v>2252</v>
      </c>
      <c r="AW965" t="s">
        <v>2252</v>
      </c>
      <c r="AX965" t="s">
        <v>104</v>
      </c>
      <c r="AY965">
        <v>0</v>
      </c>
      <c r="AZ965">
        <v>0</v>
      </c>
      <c r="BA965">
        <v>5.25</v>
      </c>
      <c r="BC965">
        <v>0</v>
      </c>
      <c r="BD965">
        <v>96</v>
      </c>
      <c r="BI965" t="s">
        <v>112</v>
      </c>
      <c r="BJ965" t="s">
        <v>111</v>
      </c>
      <c r="BK965" t="s">
        <v>780</v>
      </c>
      <c r="BL965" t="str">
        <f>"https://www.hvlgroup.com/Products/Specs/"&amp;"HL148201L-POC/BK"</f>
        <v>https://www.hvlgroup.com/Products/Specs/HL148201L-POC/BK</v>
      </c>
      <c r="BM965" t="s">
        <v>2253</v>
      </c>
      <c r="BN965" t="str">
        <f>"https://www.hvlgroup.com/Product/"&amp;"HL148201L-POC/BK"</f>
        <v>https://www.hvlgroup.com/Product/HL148201L-POC/BK</v>
      </c>
      <c r="BO965" t="s">
        <v>104</v>
      </c>
      <c r="BP965" t="s">
        <v>104</v>
      </c>
      <c r="BQ965" t="s">
        <v>803</v>
      </c>
      <c r="BR965" t="s">
        <v>116</v>
      </c>
      <c r="BS965" t="s">
        <v>375</v>
      </c>
      <c r="BT965">
        <v>7.5</v>
      </c>
      <c r="BV965" s="1">
        <v>42887</v>
      </c>
      <c r="BW965">
        <v>0</v>
      </c>
      <c r="BX965">
        <v>0</v>
      </c>
      <c r="BY965" t="s">
        <v>104</v>
      </c>
      <c r="BZ965">
        <v>0</v>
      </c>
      <c r="CA965">
        <v>0</v>
      </c>
      <c r="CB965">
        <v>0</v>
      </c>
      <c r="CC965">
        <v>0</v>
      </c>
      <c r="CD965">
        <v>1</v>
      </c>
      <c r="CE965">
        <v>176</v>
      </c>
      <c r="CF965" t="s">
        <v>90</v>
      </c>
      <c r="CG965" s="1">
        <v>43709</v>
      </c>
      <c r="CI965" t="s">
        <v>111</v>
      </c>
      <c r="CJ965" t="s">
        <v>118</v>
      </c>
      <c r="CK965" t="s">
        <v>111</v>
      </c>
      <c r="CL965" t="s">
        <v>119</v>
      </c>
      <c r="CM965" t="s">
        <v>104</v>
      </c>
    </row>
    <row r="966" spans="1:91" x14ac:dyDescent="0.25">
      <c r="A966" t="s">
        <v>89</v>
      </c>
      <c r="B966" t="s">
        <v>90</v>
      </c>
      <c r="C966" t="s">
        <v>2256</v>
      </c>
      <c r="D966" t="s">
        <v>2257</v>
      </c>
      <c r="E966" s="4">
        <v>806134840532</v>
      </c>
      <c r="F966" t="s">
        <v>2258</v>
      </c>
      <c r="G966" s="4">
        <v>105</v>
      </c>
      <c r="H966" s="4">
        <v>210</v>
      </c>
      <c r="I966" t="s">
        <v>2244</v>
      </c>
      <c r="J966" t="s">
        <v>801</v>
      </c>
      <c r="K966" t="s">
        <v>96</v>
      </c>
      <c r="L966" t="s">
        <v>97</v>
      </c>
      <c r="M966" t="s">
        <v>98</v>
      </c>
      <c r="N966" t="s">
        <v>460</v>
      </c>
      <c r="O966" t="s">
        <v>100</v>
      </c>
      <c r="P966" t="s">
        <v>101</v>
      </c>
      <c r="Q966" t="s">
        <v>102</v>
      </c>
      <c r="R966">
        <v>0</v>
      </c>
      <c r="S966">
        <v>0</v>
      </c>
      <c r="T966">
        <v>13.75</v>
      </c>
      <c r="U966">
        <v>0</v>
      </c>
      <c r="V966">
        <v>0</v>
      </c>
      <c r="W966">
        <v>7.5</v>
      </c>
      <c r="X966">
        <v>0</v>
      </c>
      <c r="Y966">
        <v>6</v>
      </c>
      <c r="Z966">
        <v>1</v>
      </c>
      <c r="AA966">
        <v>4</v>
      </c>
      <c r="AB966" t="s">
        <v>144</v>
      </c>
      <c r="AD966" t="s">
        <v>144</v>
      </c>
      <c r="AE966" t="s">
        <v>144</v>
      </c>
      <c r="AF966" t="s">
        <v>111</v>
      </c>
      <c r="AG966" t="s">
        <v>105</v>
      </c>
      <c r="AH966">
        <v>20</v>
      </c>
      <c r="AI966">
        <v>11</v>
      </c>
      <c r="AJ966">
        <v>11</v>
      </c>
      <c r="AK966">
        <v>6</v>
      </c>
      <c r="AL966">
        <v>0</v>
      </c>
      <c r="AM966">
        <v>0</v>
      </c>
      <c r="AN966">
        <v>0</v>
      </c>
      <c r="AO966">
        <v>0</v>
      </c>
      <c r="AP966" t="s">
        <v>106</v>
      </c>
      <c r="AQ966" t="s">
        <v>107</v>
      </c>
      <c r="AR966" t="s">
        <v>108</v>
      </c>
      <c r="AS966" t="s">
        <v>109</v>
      </c>
      <c r="AT966" t="s">
        <v>110</v>
      </c>
      <c r="AU966" t="s">
        <v>104</v>
      </c>
      <c r="AV966" t="s">
        <v>2252</v>
      </c>
      <c r="AW966" t="s">
        <v>2252</v>
      </c>
      <c r="AX966" t="s">
        <v>104</v>
      </c>
      <c r="AY966">
        <v>0</v>
      </c>
      <c r="AZ966">
        <v>0</v>
      </c>
      <c r="BA966">
        <v>4</v>
      </c>
      <c r="BC966">
        <v>0</v>
      </c>
      <c r="BD966">
        <v>87</v>
      </c>
      <c r="BI966" t="s">
        <v>112</v>
      </c>
      <c r="BJ966" t="s">
        <v>111</v>
      </c>
      <c r="BK966" t="s">
        <v>461</v>
      </c>
      <c r="BL966" t="str">
        <f>"https://www.hvlgroup.com/Products/Specs/"&amp;"HL148201S-AGB/BK"</f>
        <v>https://www.hvlgroup.com/Products/Specs/HL148201S-AGB/BK</v>
      </c>
      <c r="BM966" t="s">
        <v>2253</v>
      </c>
      <c r="BN966" t="str">
        <f>"https://www.hvlgroup.com/Product/"&amp;"HL148201S-AGB/BK"</f>
        <v>https://www.hvlgroup.com/Product/HL148201S-AGB/BK</v>
      </c>
      <c r="BO966" t="s">
        <v>104</v>
      </c>
      <c r="BP966" t="s">
        <v>104</v>
      </c>
      <c r="BQ966" t="s">
        <v>803</v>
      </c>
      <c r="BR966" t="s">
        <v>116</v>
      </c>
      <c r="BS966" t="s">
        <v>375</v>
      </c>
      <c r="BT966">
        <v>7.5</v>
      </c>
      <c r="BV966" s="1">
        <v>42887</v>
      </c>
      <c r="BW966">
        <v>0</v>
      </c>
      <c r="BX966">
        <v>0</v>
      </c>
      <c r="BY966" t="s">
        <v>104</v>
      </c>
      <c r="BZ966">
        <v>0</v>
      </c>
      <c r="CA966">
        <v>0</v>
      </c>
      <c r="CB966">
        <v>0</v>
      </c>
      <c r="CC966">
        <v>0</v>
      </c>
      <c r="CD966">
        <v>1</v>
      </c>
      <c r="CE966">
        <v>176</v>
      </c>
      <c r="CF966" t="s">
        <v>90</v>
      </c>
      <c r="CI966" t="s">
        <v>111</v>
      </c>
      <c r="CJ966" t="s">
        <v>118</v>
      </c>
      <c r="CK966" t="s">
        <v>111</v>
      </c>
      <c r="CL966" t="s">
        <v>119</v>
      </c>
      <c r="CM966" t="s">
        <v>104</v>
      </c>
    </row>
    <row r="967" spans="1:91" x14ac:dyDescent="0.25">
      <c r="A967" t="s">
        <v>89</v>
      </c>
      <c r="B967" t="s">
        <v>90</v>
      </c>
      <c r="C967" t="s">
        <v>2259</v>
      </c>
      <c r="D967" t="s">
        <v>2257</v>
      </c>
      <c r="E967" s="4">
        <v>806134840549</v>
      </c>
      <c r="F967" t="s">
        <v>2258</v>
      </c>
      <c r="G967" s="4">
        <v>105</v>
      </c>
      <c r="H967" s="4">
        <v>210</v>
      </c>
      <c r="I967" t="s">
        <v>2244</v>
      </c>
      <c r="J967" t="s">
        <v>801</v>
      </c>
      <c r="K967" t="s">
        <v>96</v>
      </c>
      <c r="L967" t="s">
        <v>97</v>
      </c>
      <c r="M967" t="s">
        <v>98</v>
      </c>
      <c r="N967" t="s">
        <v>465</v>
      </c>
      <c r="O967" t="s">
        <v>100</v>
      </c>
      <c r="P967" t="s">
        <v>101</v>
      </c>
      <c r="Q967" t="s">
        <v>102</v>
      </c>
      <c r="R967">
        <v>0</v>
      </c>
      <c r="S967">
        <v>0</v>
      </c>
      <c r="T967">
        <v>13.75</v>
      </c>
      <c r="U967">
        <v>0</v>
      </c>
      <c r="V967">
        <v>0</v>
      </c>
      <c r="W967">
        <v>7.5</v>
      </c>
      <c r="X967">
        <v>0</v>
      </c>
      <c r="Y967">
        <v>6</v>
      </c>
      <c r="Z967">
        <v>1</v>
      </c>
      <c r="AA967">
        <v>4</v>
      </c>
      <c r="AB967" t="s">
        <v>144</v>
      </c>
      <c r="AD967" t="s">
        <v>144</v>
      </c>
      <c r="AE967" t="s">
        <v>144</v>
      </c>
      <c r="AF967" t="s">
        <v>111</v>
      </c>
      <c r="AG967" t="s">
        <v>105</v>
      </c>
      <c r="AH967">
        <v>20</v>
      </c>
      <c r="AI967">
        <v>11</v>
      </c>
      <c r="AJ967">
        <v>11</v>
      </c>
      <c r="AK967">
        <v>6</v>
      </c>
      <c r="AL967">
        <v>0</v>
      </c>
      <c r="AM967">
        <v>0</v>
      </c>
      <c r="AN967">
        <v>0</v>
      </c>
      <c r="AO967">
        <v>0</v>
      </c>
      <c r="AP967" t="s">
        <v>106</v>
      </c>
      <c r="AQ967" t="s">
        <v>107</v>
      </c>
      <c r="AR967" t="s">
        <v>108</v>
      </c>
      <c r="AS967" t="s">
        <v>109</v>
      </c>
      <c r="AT967" t="s">
        <v>110</v>
      </c>
      <c r="AU967" t="s">
        <v>104</v>
      </c>
      <c r="AV967" t="s">
        <v>2252</v>
      </c>
      <c r="AW967" t="s">
        <v>2252</v>
      </c>
      <c r="AX967" t="s">
        <v>104</v>
      </c>
      <c r="AY967">
        <v>0</v>
      </c>
      <c r="AZ967">
        <v>0</v>
      </c>
      <c r="BA967">
        <v>4</v>
      </c>
      <c r="BC967">
        <v>0</v>
      </c>
      <c r="BD967">
        <v>87</v>
      </c>
      <c r="BI967" t="s">
        <v>112</v>
      </c>
      <c r="BJ967" t="s">
        <v>111</v>
      </c>
      <c r="BK967" t="s">
        <v>466</v>
      </c>
      <c r="BL967" t="str">
        <f>"https://www.hvlgroup.com/Products/Specs/"&amp;"HL148201S-PN/BK"</f>
        <v>https://www.hvlgroup.com/Products/Specs/HL148201S-PN/BK</v>
      </c>
      <c r="BM967" t="s">
        <v>2253</v>
      </c>
      <c r="BN967" t="str">
        <f>"https://www.hvlgroup.com/Product/"&amp;"HL148201S-PN/BK"</f>
        <v>https://www.hvlgroup.com/Product/HL148201S-PN/BK</v>
      </c>
      <c r="BO967" t="s">
        <v>104</v>
      </c>
      <c r="BP967" t="s">
        <v>104</v>
      </c>
      <c r="BQ967" t="s">
        <v>803</v>
      </c>
      <c r="BR967" t="s">
        <v>116</v>
      </c>
      <c r="BS967" t="s">
        <v>375</v>
      </c>
      <c r="BT967">
        <v>7.5</v>
      </c>
      <c r="BV967" s="1">
        <v>42887</v>
      </c>
      <c r="BW967">
        <v>0</v>
      </c>
      <c r="BX967">
        <v>0</v>
      </c>
      <c r="BY967" t="s">
        <v>104</v>
      </c>
      <c r="BZ967">
        <v>0</v>
      </c>
      <c r="CA967">
        <v>0</v>
      </c>
      <c r="CB967">
        <v>0</v>
      </c>
      <c r="CC967">
        <v>0</v>
      </c>
      <c r="CD967">
        <v>1</v>
      </c>
      <c r="CE967">
        <v>176</v>
      </c>
      <c r="CF967" t="s">
        <v>90</v>
      </c>
      <c r="CI967" t="s">
        <v>111</v>
      </c>
      <c r="CJ967" t="s">
        <v>118</v>
      </c>
      <c r="CK967" t="s">
        <v>111</v>
      </c>
      <c r="CL967" t="s">
        <v>119</v>
      </c>
      <c r="CM967" t="s">
        <v>104</v>
      </c>
    </row>
    <row r="968" spans="1:91" x14ac:dyDescent="0.25">
      <c r="A968" t="s">
        <v>89</v>
      </c>
      <c r="B968" t="s">
        <v>90</v>
      </c>
      <c r="C968" t="s">
        <v>2260</v>
      </c>
      <c r="D968" t="s">
        <v>2257</v>
      </c>
      <c r="E968" s="4">
        <v>806134840556</v>
      </c>
      <c r="F968" t="s">
        <v>2258</v>
      </c>
      <c r="G968" s="4">
        <v>105</v>
      </c>
      <c r="I968" t="s">
        <v>2244</v>
      </c>
      <c r="J968" t="s">
        <v>801</v>
      </c>
      <c r="K968" t="s">
        <v>96</v>
      </c>
      <c r="L968" t="s">
        <v>97</v>
      </c>
      <c r="M968" t="s">
        <v>98</v>
      </c>
      <c r="N968" t="s">
        <v>779</v>
      </c>
      <c r="O968" t="s">
        <v>100</v>
      </c>
      <c r="P968" t="s">
        <v>101</v>
      </c>
      <c r="Q968" t="s">
        <v>102</v>
      </c>
      <c r="R968">
        <v>0</v>
      </c>
      <c r="S968">
        <v>0</v>
      </c>
      <c r="T968">
        <v>13.75</v>
      </c>
      <c r="U968">
        <v>0</v>
      </c>
      <c r="V968">
        <v>0</v>
      </c>
      <c r="W968">
        <v>7.5</v>
      </c>
      <c r="X968">
        <v>0</v>
      </c>
      <c r="Y968">
        <v>6</v>
      </c>
      <c r="Z968">
        <v>1</v>
      </c>
      <c r="AA968">
        <v>4</v>
      </c>
      <c r="AB968" t="s">
        <v>144</v>
      </c>
      <c r="AD968" t="s">
        <v>144</v>
      </c>
      <c r="AE968" t="s">
        <v>144</v>
      </c>
      <c r="AF968" t="s">
        <v>111</v>
      </c>
      <c r="AG968" t="s">
        <v>105</v>
      </c>
      <c r="AH968">
        <v>20</v>
      </c>
      <c r="AI968">
        <v>11</v>
      </c>
      <c r="AJ968">
        <v>11</v>
      </c>
      <c r="AK968">
        <v>6</v>
      </c>
      <c r="AL968">
        <v>0</v>
      </c>
      <c r="AM968">
        <v>0</v>
      </c>
      <c r="AN968">
        <v>0</v>
      </c>
      <c r="AO968">
        <v>0</v>
      </c>
      <c r="AP968" t="s">
        <v>106</v>
      </c>
      <c r="AQ968" t="s">
        <v>107</v>
      </c>
      <c r="AR968" t="s">
        <v>108</v>
      </c>
      <c r="AS968" t="s">
        <v>109</v>
      </c>
      <c r="AT968" t="s">
        <v>110</v>
      </c>
      <c r="AU968" t="s">
        <v>104</v>
      </c>
      <c r="AV968" t="s">
        <v>2252</v>
      </c>
      <c r="AW968" t="s">
        <v>2252</v>
      </c>
      <c r="AX968" t="s">
        <v>104</v>
      </c>
      <c r="AY968">
        <v>0</v>
      </c>
      <c r="AZ968">
        <v>0</v>
      </c>
      <c r="BA968">
        <v>4</v>
      </c>
      <c r="BC968">
        <v>0</v>
      </c>
      <c r="BD968">
        <v>87</v>
      </c>
      <c r="BI968" t="s">
        <v>112</v>
      </c>
      <c r="BJ968" t="s">
        <v>111</v>
      </c>
      <c r="BK968" t="s">
        <v>780</v>
      </c>
      <c r="BL968" t="str">
        <f>"https://www.hvlgroup.com/Products/Specs/"&amp;"HL148201S-POC/BK"</f>
        <v>https://www.hvlgroup.com/Products/Specs/HL148201S-POC/BK</v>
      </c>
      <c r="BM968" t="s">
        <v>2253</v>
      </c>
      <c r="BN968" t="str">
        <f>"https://www.hvlgroup.com/Product/"&amp;"HL148201S-POC/BK"</f>
        <v>https://www.hvlgroup.com/Product/HL148201S-POC/BK</v>
      </c>
      <c r="BO968" t="s">
        <v>104</v>
      </c>
      <c r="BP968" t="s">
        <v>104</v>
      </c>
      <c r="BQ968" t="s">
        <v>803</v>
      </c>
      <c r="BR968" t="s">
        <v>116</v>
      </c>
      <c r="BS968" t="s">
        <v>375</v>
      </c>
      <c r="BT968">
        <v>7.5</v>
      </c>
      <c r="BV968" s="1">
        <v>42887</v>
      </c>
      <c r="BW968">
        <v>0</v>
      </c>
      <c r="BX968">
        <v>0</v>
      </c>
      <c r="BY968" t="s">
        <v>104</v>
      </c>
      <c r="BZ968">
        <v>0</v>
      </c>
      <c r="CA968">
        <v>0</v>
      </c>
      <c r="CB968">
        <v>0</v>
      </c>
      <c r="CC968">
        <v>0</v>
      </c>
      <c r="CD968">
        <v>1</v>
      </c>
      <c r="CE968">
        <v>176</v>
      </c>
      <c r="CF968" t="s">
        <v>90</v>
      </c>
      <c r="CG968" s="1">
        <v>43709</v>
      </c>
      <c r="CI968" t="s">
        <v>111</v>
      </c>
      <c r="CJ968" t="s">
        <v>118</v>
      </c>
      <c r="CK968" t="s">
        <v>111</v>
      </c>
      <c r="CL968" t="s">
        <v>119</v>
      </c>
      <c r="CM968" t="s">
        <v>104</v>
      </c>
    </row>
    <row r="969" spans="1:91" x14ac:dyDescent="0.25">
      <c r="A969" t="s">
        <v>89</v>
      </c>
      <c r="B969" t="s">
        <v>90</v>
      </c>
      <c r="C969" t="s">
        <v>2261</v>
      </c>
      <c r="D969" t="s">
        <v>2262</v>
      </c>
      <c r="E969" s="4">
        <v>806134839772</v>
      </c>
      <c r="F969" t="s">
        <v>2243</v>
      </c>
      <c r="G969" s="4">
        <v>174</v>
      </c>
      <c r="I969" t="s">
        <v>2244</v>
      </c>
      <c r="J969" t="s">
        <v>2263</v>
      </c>
      <c r="K969" t="s">
        <v>96</v>
      </c>
      <c r="L969" t="s">
        <v>97</v>
      </c>
      <c r="M969" t="s">
        <v>98</v>
      </c>
      <c r="N969" t="s">
        <v>99</v>
      </c>
      <c r="O969" t="s">
        <v>100</v>
      </c>
      <c r="P969" t="s">
        <v>101</v>
      </c>
      <c r="Q969" t="s">
        <v>102</v>
      </c>
      <c r="R969">
        <v>0</v>
      </c>
      <c r="S969">
        <v>21</v>
      </c>
      <c r="T969">
        <v>23.5</v>
      </c>
      <c r="U969">
        <v>0</v>
      </c>
      <c r="V969">
        <v>0</v>
      </c>
      <c r="W969">
        <v>0</v>
      </c>
      <c r="X969">
        <v>0</v>
      </c>
      <c r="Y969">
        <v>9.4600000000000009</v>
      </c>
      <c r="Z969">
        <v>1</v>
      </c>
      <c r="AA969">
        <v>4</v>
      </c>
      <c r="AB969" t="s">
        <v>144</v>
      </c>
      <c r="AD969" t="s">
        <v>144</v>
      </c>
      <c r="AE969" t="s">
        <v>144</v>
      </c>
      <c r="AF969" t="s">
        <v>111</v>
      </c>
      <c r="AG969" t="s">
        <v>105</v>
      </c>
      <c r="AH969">
        <v>23</v>
      </c>
      <c r="AI969">
        <v>22</v>
      </c>
      <c r="AJ969">
        <v>12</v>
      </c>
      <c r="AK969">
        <v>11</v>
      </c>
      <c r="AL969">
        <v>0</v>
      </c>
      <c r="AM969">
        <v>0</v>
      </c>
      <c r="AN969">
        <v>0</v>
      </c>
      <c r="AO969">
        <v>0</v>
      </c>
      <c r="AP969" t="s">
        <v>106</v>
      </c>
      <c r="AQ969" t="s">
        <v>107</v>
      </c>
      <c r="AR969" t="s">
        <v>108</v>
      </c>
      <c r="AS969" t="s">
        <v>109</v>
      </c>
      <c r="AT969" t="s">
        <v>110</v>
      </c>
      <c r="AU969" t="s">
        <v>104</v>
      </c>
      <c r="AV969" t="s">
        <v>2245</v>
      </c>
      <c r="AW969" t="s">
        <v>2245</v>
      </c>
      <c r="AX969" t="s">
        <v>104</v>
      </c>
      <c r="AY969">
        <v>0</v>
      </c>
      <c r="AZ969">
        <v>0</v>
      </c>
      <c r="BA969">
        <v>6.25</v>
      </c>
      <c r="BC969">
        <v>0</v>
      </c>
      <c r="BD969">
        <v>96</v>
      </c>
      <c r="BI969" t="s">
        <v>145</v>
      </c>
      <c r="BJ969" t="s">
        <v>111</v>
      </c>
      <c r="BK969" t="s">
        <v>113</v>
      </c>
      <c r="BL969" t="str">
        <f>"https://www.hvlgroup.com/Products/Specs/"&amp;"HL152201-AGB"</f>
        <v>https://www.hvlgroup.com/Products/Specs/HL152201-AGB</v>
      </c>
      <c r="BM969" t="s">
        <v>2264</v>
      </c>
      <c r="BN969" t="str">
        <f>"https://www.hvlgroup.com/Product/"&amp;"HL152201-AGB"</f>
        <v>https://www.hvlgroup.com/Product/HL152201-AGB</v>
      </c>
      <c r="BO969" t="s">
        <v>104</v>
      </c>
      <c r="BP969" t="s">
        <v>104</v>
      </c>
      <c r="BQ969" t="s">
        <v>1010</v>
      </c>
      <c r="BR969" t="s">
        <v>116</v>
      </c>
      <c r="BS969" t="s">
        <v>565</v>
      </c>
      <c r="BT969">
        <v>6.8</v>
      </c>
      <c r="BV969" s="1">
        <v>42887</v>
      </c>
      <c r="BW969">
        <v>0</v>
      </c>
      <c r="BX969">
        <v>0</v>
      </c>
      <c r="BY969" t="s">
        <v>104</v>
      </c>
      <c r="BZ969">
        <v>0</v>
      </c>
      <c r="CA969">
        <v>0</v>
      </c>
      <c r="CB969">
        <v>0</v>
      </c>
      <c r="CC969">
        <v>0</v>
      </c>
      <c r="CD969">
        <v>1</v>
      </c>
      <c r="CE969">
        <v>175</v>
      </c>
      <c r="CF969" t="s">
        <v>90</v>
      </c>
      <c r="CG969" s="1">
        <v>43709</v>
      </c>
      <c r="CI969" t="s">
        <v>111</v>
      </c>
      <c r="CJ969" t="s">
        <v>118</v>
      </c>
      <c r="CK969" t="s">
        <v>111</v>
      </c>
      <c r="CL969" t="s">
        <v>119</v>
      </c>
      <c r="CM969" t="s">
        <v>104</v>
      </c>
    </row>
    <row r="970" spans="1:91" x14ac:dyDescent="0.25">
      <c r="A970" t="s">
        <v>89</v>
      </c>
      <c r="B970" t="s">
        <v>90</v>
      </c>
      <c r="C970" t="s">
        <v>2265</v>
      </c>
      <c r="D970" t="s">
        <v>2262</v>
      </c>
      <c r="E970" s="4">
        <v>806134839789</v>
      </c>
      <c r="F970" t="s">
        <v>2243</v>
      </c>
      <c r="G970" s="4">
        <v>174</v>
      </c>
      <c r="I970" t="s">
        <v>2244</v>
      </c>
      <c r="J970" t="s">
        <v>2263</v>
      </c>
      <c r="K970" t="s">
        <v>96</v>
      </c>
      <c r="L970" t="s">
        <v>97</v>
      </c>
      <c r="M970" t="s">
        <v>98</v>
      </c>
      <c r="N970" t="s">
        <v>124</v>
      </c>
      <c r="O970" t="s">
        <v>100</v>
      </c>
      <c r="P970" t="s">
        <v>101</v>
      </c>
      <c r="Q970" t="s">
        <v>102</v>
      </c>
      <c r="R970">
        <v>0</v>
      </c>
      <c r="S970">
        <v>21</v>
      </c>
      <c r="T970">
        <v>23.5</v>
      </c>
      <c r="U970">
        <v>0</v>
      </c>
      <c r="V970">
        <v>0</v>
      </c>
      <c r="W970">
        <v>0</v>
      </c>
      <c r="X970">
        <v>0</v>
      </c>
      <c r="Y970">
        <v>9.4600000000000009</v>
      </c>
      <c r="Z970">
        <v>1</v>
      </c>
      <c r="AA970">
        <v>4</v>
      </c>
      <c r="AB970" t="s">
        <v>144</v>
      </c>
      <c r="AD970" t="s">
        <v>144</v>
      </c>
      <c r="AE970" t="s">
        <v>144</v>
      </c>
      <c r="AF970" t="s">
        <v>111</v>
      </c>
      <c r="AG970" t="s">
        <v>105</v>
      </c>
      <c r="AH970">
        <v>23</v>
      </c>
      <c r="AI970">
        <v>22</v>
      </c>
      <c r="AJ970">
        <v>12</v>
      </c>
      <c r="AK970">
        <v>11</v>
      </c>
      <c r="AL970">
        <v>0</v>
      </c>
      <c r="AM970">
        <v>0</v>
      </c>
      <c r="AN970">
        <v>0</v>
      </c>
      <c r="AO970">
        <v>0</v>
      </c>
      <c r="AP970" t="s">
        <v>106</v>
      </c>
      <c r="AQ970" t="s">
        <v>107</v>
      </c>
      <c r="AR970" t="s">
        <v>108</v>
      </c>
      <c r="AS970" t="s">
        <v>109</v>
      </c>
      <c r="AT970" t="s">
        <v>110</v>
      </c>
      <c r="AU970" t="s">
        <v>104</v>
      </c>
      <c r="AV970" t="s">
        <v>2245</v>
      </c>
      <c r="AW970" t="s">
        <v>2245</v>
      </c>
      <c r="AX970" t="s">
        <v>104</v>
      </c>
      <c r="AY970">
        <v>0</v>
      </c>
      <c r="AZ970">
        <v>0</v>
      </c>
      <c r="BA970">
        <v>6.25</v>
      </c>
      <c r="BC970">
        <v>0</v>
      </c>
      <c r="BD970">
        <v>96</v>
      </c>
      <c r="BI970" t="s">
        <v>145</v>
      </c>
      <c r="BJ970" t="s">
        <v>111</v>
      </c>
      <c r="BK970" t="s">
        <v>125</v>
      </c>
      <c r="BL970" t="str">
        <f>"https://www.hvlgroup.com/Products/Specs/"&amp;"HL152201-PN"</f>
        <v>https://www.hvlgroup.com/Products/Specs/HL152201-PN</v>
      </c>
      <c r="BM970" t="s">
        <v>2264</v>
      </c>
      <c r="BN970" t="str">
        <f>"https://www.hvlgroup.com/Product/"&amp;"HL152201-PN"</f>
        <v>https://www.hvlgroup.com/Product/HL152201-PN</v>
      </c>
      <c r="BO970" t="s">
        <v>104</v>
      </c>
      <c r="BP970" t="s">
        <v>104</v>
      </c>
      <c r="BQ970" t="s">
        <v>1010</v>
      </c>
      <c r="BR970" t="s">
        <v>116</v>
      </c>
      <c r="BS970" t="s">
        <v>565</v>
      </c>
      <c r="BT970">
        <v>6.8</v>
      </c>
      <c r="BV970" s="1">
        <v>42887</v>
      </c>
      <c r="BW970">
        <v>0</v>
      </c>
      <c r="BX970">
        <v>0</v>
      </c>
      <c r="BY970" t="s">
        <v>104</v>
      </c>
      <c r="BZ970">
        <v>0</v>
      </c>
      <c r="CA970">
        <v>0</v>
      </c>
      <c r="CB970">
        <v>0</v>
      </c>
      <c r="CC970">
        <v>0</v>
      </c>
      <c r="CD970">
        <v>1</v>
      </c>
      <c r="CE970">
        <v>175</v>
      </c>
      <c r="CF970" t="s">
        <v>90</v>
      </c>
      <c r="CG970" s="1">
        <v>43709</v>
      </c>
      <c r="CI970" t="s">
        <v>111</v>
      </c>
      <c r="CJ970" t="s">
        <v>118</v>
      </c>
      <c r="CK970" t="s">
        <v>111</v>
      </c>
      <c r="CL970" t="s">
        <v>119</v>
      </c>
      <c r="CM970" t="s">
        <v>104</v>
      </c>
    </row>
    <row r="971" spans="1:91" x14ac:dyDescent="0.25">
      <c r="A971" t="s">
        <v>89</v>
      </c>
      <c r="B971" t="s">
        <v>90</v>
      </c>
      <c r="C971" t="s">
        <v>2266</v>
      </c>
      <c r="D971" t="s">
        <v>2267</v>
      </c>
      <c r="E971" s="4">
        <v>806134836733</v>
      </c>
      <c r="F971" t="s">
        <v>2243</v>
      </c>
      <c r="G971" s="4">
        <v>115</v>
      </c>
      <c r="H971" s="4">
        <v>230</v>
      </c>
      <c r="I971" t="s">
        <v>2244</v>
      </c>
      <c r="J971" t="s">
        <v>2268</v>
      </c>
      <c r="K971" t="s">
        <v>96</v>
      </c>
      <c r="L971" t="s">
        <v>97</v>
      </c>
      <c r="M971" t="s">
        <v>98</v>
      </c>
      <c r="N971" t="s">
        <v>99</v>
      </c>
      <c r="O971" t="s">
        <v>100</v>
      </c>
      <c r="P971" t="s">
        <v>2061</v>
      </c>
      <c r="Q971" t="s">
        <v>2269</v>
      </c>
      <c r="R971">
        <v>0</v>
      </c>
      <c r="S971">
        <v>0</v>
      </c>
      <c r="T971">
        <v>22</v>
      </c>
      <c r="U971">
        <v>0</v>
      </c>
      <c r="V971">
        <v>0</v>
      </c>
      <c r="W971">
        <v>6.25</v>
      </c>
      <c r="X971">
        <v>0</v>
      </c>
      <c r="Y971">
        <v>6.6</v>
      </c>
      <c r="Z971">
        <v>1</v>
      </c>
      <c r="AA971">
        <v>60</v>
      </c>
      <c r="AB971" t="s">
        <v>103</v>
      </c>
      <c r="AD971" t="s">
        <v>103</v>
      </c>
      <c r="AE971" t="s">
        <v>103</v>
      </c>
      <c r="AF971" t="s">
        <v>104</v>
      </c>
      <c r="AG971" t="s">
        <v>105</v>
      </c>
      <c r="AH971">
        <v>21</v>
      </c>
      <c r="AI971">
        <v>13</v>
      </c>
      <c r="AJ971">
        <v>10</v>
      </c>
      <c r="AK971">
        <v>9</v>
      </c>
      <c r="AL971">
        <v>0</v>
      </c>
      <c r="AM971">
        <v>0</v>
      </c>
      <c r="AN971">
        <v>0</v>
      </c>
      <c r="AO971">
        <v>0</v>
      </c>
      <c r="AP971" t="s">
        <v>106</v>
      </c>
      <c r="AQ971" t="s">
        <v>107</v>
      </c>
      <c r="AR971" t="s">
        <v>108</v>
      </c>
      <c r="AS971" t="s">
        <v>109</v>
      </c>
      <c r="AT971" t="s">
        <v>110</v>
      </c>
      <c r="AU971" t="s">
        <v>104</v>
      </c>
      <c r="AV971" t="s">
        <v>2245</v>
      </c>
      <c r="AW971" t="s">
        <v>2245</v>
      </c>
      <c r="AX971" t="s">
        <v>104</v>
      </c>
      <c r="AY971">
        <v>0</v>
      </c>
      <c r="AZ971">
        <v>0</v>
      </c>
      <c r="BA971">
        <v>4</v>
      </c>
      <c r="BC971">
        <v>0</v>
      </c>
      <c r="BD971">
        <v>97</v>
      </c>
      <c r="BI971" t="s">
        <v>2246</v>
      </c>
      <c r="BJ971" t="s">
        <v>111</v>
      </c>
      <c r="BK971" t="s">
        <v>113</v>
      </c>
      <c r="BL971" t="str">
        <f>"https://www.hvlgroup.com/Products/Specs/"&amp;"HL153201-AGB"</f>
        <v>https://www.hvlgroup.com/Products/Specs/HL153201-AGB</v>
      </c>
      <c r="BM971" t="s">
        <v>2270</v>
      </c>
      <c r="BN971" t="str">
        <f>"https://www.hvlgroup.com/Product/"&amp;"HL153201-AGB"</f>
        <v>https://www.hvlgroup.com/Product/HL153201-AGB</v>
      </c>
      <c r="BO971" t="s">
        <v>104</v>
      </c>
      <c r="BP971" t="s">
        <v>104</v>
      </c>
      <c r="BQ971" t="s">
        <v>310</v>
      </c>
      <c r="BR971" t="s">
        <v>116</v>
      </c>
      <c r="BS971" t="s">
        <v>2271</v>
      </c>
      <c r="BT971">
        <v>7</v>
      </c>
      <c r="BV971" s="1">
        <v>42887</v>
      </c>
      <c r="BW971">
        <v>0</v>
      </c>
      <c r="BX971">
        <v>0</v>
      </c>
      <c r="BY971" t="s">
        <v>104</v>
      </c>
      <c r="BZ971">
        <v>0</v>
      </c>
      <c r="CA971">
        <v>0</v>
      </c>
      <c r="CB971">
        <v>0</v>
      </c>
      <c r="CC971">
        <v>0</v>
      </c>
      <c r="CD971">
        <v>1</v>
      </c>
      <c r="CE971">
        <v>181</v>
      </c>
      <c r="CF971" t="s">
        <v>90</v>
      </c>
      <c r="CI971" t="s">
        <v>111</v>
      </c>
      <c r="CJ971" t="s">
        <v>118</v>
      </c>
      <c r="CK971" t="s">
        <v>111</v>
      </c>
      <c r="CL971" t="s">
        <v>119</v>
      </c>
      <c r="CM971" t="s">
        <v>104</v>
      </c>
    </row>
    <row r="972" spans="1:91" x14ac:dyDescent="0.25">
      <c r="A972" t="s">
        <v>89</v>
      </c>
      <c r="B972" t="s">
        <v>90</v>
      </c>
      <c r="C972" t="s">
        <v>2272</v>
      </c>
      <c r="D972" t="s">
        <v>2267</v>
      </c>
      <c r="E972" s="4">
        <v>806134836740</v>
      </c>
      <c r="F972" t="s">
        <v>2243</v>
      </c>
      <c r="G972" s="4">
        <v>115</v>
      </c>
      <c r="H972" s="4">
        <v>230</v>
      </c>
      <c r="I972" t="s">
        <v>2244</v>
      </c>
      <c r="J972" t="s">
        <v>2268</v>
      </c>
      <c r="K972" t="s">
        <v>96</v>
      </c>
      <c r="L972" t="s">
        <v>97</v>
      </c>
      <c r="M972" t="s">
        <v>98</v>
      </c>
      <c r="N972" t="s">
        <v>124</v>
      </c>
      <c r="O972" t="s">
        <v>100</v>
      </c>
      <c r="P972" t="s">
        <v>2061</v>
      </c>
      <c r="Q972" t="s">
        <v>2269</v>
      </c>
      <c r="R972">
        <v>0</v>
      </c>
      <c r="S972">
        <v>0</v>
      </c>
      <c r="T972">
        <v>22</v>
      </c>
      <c r="U972">
        <v>0</v>
      </c>
      <c r="V972">
        <v>0</v>
      </c>
      <c r="W972">
        <v>6.25</v>
      </c>
      <c r="X972">
        <v>0</v>
      </c>
      <c r="Y972">
        <v>6.6</v>
      </c>
      <c r="Z972">
        <v>1</v>
      </c>
      <c r="AA972">
        <v>60</v>
      </c>
      <c r="AB972" t="s">
        <v>103</v>
      </c>
      <c r="AD972" t="s">
        <v>103</v>
      </c>
      <c r="AE972" t="s">
        <v>103</v>
      </c>
      <c r="AF972" t="s">
        <v>104</v>
      </c>
      <c r="AG972" t="s">
        <v>105</v>
      </c>
      <c r="AH972">
        <v>21</v>
      </c>
      <c r="AI972">
        <v>13</v>
      </c>
      <c r="AJ972">
        <v>10</v>
      </c>
      <c r="AK972">
        <v>9</v>
      </c>
      <c r="AL972">
        <v>0</v>
      </c>
      <c r="AM972">
        <v>0</v>
      </c>
      <c r="AN972">
        <v>0</v>
      </c>
      <c r="AO972">
        <v>0</v>
      </c>
      <c r="AP972" t="s">
        <v>106</v>
      </c>
      <c r="AQ972" t="s">
        <v>107</v>
      </c>
      <c r="AR972" t="s">
        <v>108</v>
      </c>
      <c r="AS972" t="s">
        <v>109</v>
      </c>
      <c r="AT972" t="s">
        <v>110</v>
      </c>
      <c r="AU972" t="s">
        <v>104</v>
      </c>
      <c r="AV972" t="s">
        <v>2245</v>
      </c>
      <c r="AW972" t="s">
        <v>2245</v>
      </c>
      <c r="AX972" t="s">
        <v>104</v>
      </c>
      <c r="AY972">
        <v>0</v>
      </c>
      <c r="AZ972">
        <v>0</v>
      </c>
      <c r="BA972">
        <v>4</v>
      </c>
      <c r="BC972">
        <v>0</v>
      </c>
      <c r="BD972">
        <v>97</v>
      </c>
      <c r="BI972" t="s">
        <v>2246</v>
      </c>
      <c r="BJ972" t="s">
        <v>111</v>
      </c>
      <c r="BK972" t="s">
        <v>125</v>
      </c>
      <c r="BL972" t="str">
        <f>"https://www.hvlgroup.com/Products/Specs/"&amp;"HL153201-PN"</f>
        <v>https://www.hvlgroup.com/Products/Specs/HL153201-PN</v>
      </c>
      <c r="BM972" t="s">
        <v>2270</v>
      </c>
      <c r="BN972" t="str">
        <f>"https://www.hvlgroup.com/Product/"&amp;"HL153201-PN"</f>
        <v>https://www.hvlgroup.com/Product/HL153201-PN</v>
      </c>
      <c r="BO972" t="s">
        <v>104</v>
      </c>
      <c r="BP972" t="s">
        <v>104</v>
      </c>
      <c r="BQ972" t="s">
        <v>310</v>
      </c>
      <c r="BR972" t="s">
        <v>116</v>
      </c>
      <c r="BS972" t="s">
        <v>2271</v>
      </c>
      <c r="BT972">
        <v>7</v>
      </c>
      <c r="BV972" s="1">
        <v>42887</v>
      </c>
      <c r="BW972">
        <v>0</v>
      </c>
      <c r="BX972">
        <v>0</v>
      </c>
      <c r="BY972" t="s">
        <v>104</v>
      </c>
      <c r="BZ972">
        <v>0</v>
      </c>
      <c r="CA972">
        <v>0</v>
      </c>
      <c r="CB972">
        <v>0</v>
      </c>
      <c r="CC972">
        <v>0</v>
      </c>
      <c r="CD972">
        <v>1</v>
      </c>
      <c r="CE972">
        <v>181</v>
      </c>
      <c r="CF972" t="s">
        <v>90</v>
      </c>
      <c r="CI972" t="s">
        <v>111</v>
      </c>
      <c r="CJ972" t="s">
        <v>118</v>
      </c>
      <c r="CK972" t="s">
        <v>111</v>
      </c>
      <c r="CL972" t="s">
        <v>119</v>
      </c>
      <c r="CM972" t="s">
        <v>104</v>
      </c>
    </row>
    <row r="973" spans="1:91" x14ac:dyDescent="0.25">
      <c r="A973" t="s">
        <v>89</v>
      </c>
      <c r="B973" t="s">
        <v>90</v>
      </c>
      <c r="C973" t="s">
        <v>2273</v>
      </c>
      <c r="D973" t="s">
        <v>2267</v>
      </c>
      <c r="E973" s="4">
        <v>806134836948</v>
      </c>
      <c r="F973" t="s">
        <v>2243</v>
      </c>
      <c r="G973" s="4">
        <v>115</v>
      </c>
      <c r="H973" s="4">
        <v>230</v>
      </c>
      <c r="I973" t="s">
        <v>2244</v>
      </c>
      <c r="J973" t="s">
        <v>2268</v>
      </c>
      <c r="K973" t="s">
        <v>96</v>
      </c>
      <c r="L973" t="s">
        <v>97</v>
      </c>
      <c r="M973" t="s">
        <v>98</v>
      </c>
      <c r="N973" t="s">
        <v>151</v>
      </c>
      <c r="O973" t="s">
        <v>100</v>
      </c>
      <c r="P973" t="s">
        <v>2061</v>
      </c>
      <c r="Q973" t="s">
        <v>2269</v>
      </c>
      <c r="R973">
        <v>0</v>
      </c>
      <c r="S973">
        <v>0</v>
      </c>
      <c r="T973">
        <v>22</v>
      </c>
      <c r="U973">
        <v>0</v>
      </c>
      <c r="V973">
        <v>0</v>
      </c>
      <c r="W973">
        <v>6.25</v>
      </c>
      <c r="X973">
        <v>0</v>
      </c>
      <c r="Y973">
        <v>6.6</v>
      </c>
      <c r="Z973">
        <v>1</v>
      </c>
      <c r="AA973">
        <v>60</v>
      </c>
      <c r="AB973" t="s">
        <v>103</v>
      </c>
      <c r="AD973" t="s">
        <v>103</v>
      </c>
      <c r="AE973" t="s">
        <v>103</v>
      </c>
      <c r="AF973" t="s">
        <v>104</v>
      </c>
      <c r="AG973" t="s">
        <v>105</v>
      </c>
      <c r="AH973">
        <v>21</v>
      </c>
      <c r="AI973">
        <v>13</v>
      </c>
      <c r="AJ973">
        <v>10</v>
      </c>
      <c r="AK973">
        <v>9</v>
      </c>
      <c r="AL973">
        <v>0</v>
      </c>
      <c r="AM973">
        <v>0</v>
      </c>
      <c r="AN973">
        <v>0</v>
      </c>
      <c r="AO973">
        <v>0</v>
      </c>
      <c r="AP973" t="s">
        <v>106</v>
      </c>
      <c r="AQ973" t="s">
        <v>107</v>
      </c>
      <c r="AR973" t="s">
        <v>108</v>
      </c>
      <c r="AS973" t="s">
        <v>109</v>
      </c>
      <c r="AT973" t="s">
        <v>110</v>
      </c>
      <c r="AU973" t="s">
        <v>104</v>
      </c>
      <c r="AV973" t="s">
        <v>2245</v>
      </c>
      <c r="AW973" t="s">
        <v>2245</v>
      </c>
      <c r="AX973" t="s">
        <v>104</v>
      </c>
      <c r="AY973">
        <v>0</v>
      </c>
      <c r="AZ973">
        <v>0</v>
      </c>
      <c r="BA973">
        <v>4</v>
      </c>
      <c r="BC973">
        <v>0</v>
      </c>
      <c r="BD973">
        <v>97</v>
      </c>
      <c r="BI973" t="s">
        <v>2246</v>
      </c>
      <c r="BJ973" t="s">
        <v>111</v>
      </c>
      <c r="BK973" t="s">
        <v>152</v>
      </c>
      <c r="BL973" t="str">
        <f>"https://www.hvlgroup.com/Products/Specs/"&amp;"HL153201-POC"</f>
        <v>https://www.hvlgroup.com/Products/Specs/HL153201-POC</v>
      </c>
      <c r="BM973" t="s">
        <v>2270</v>
      </c>
      <c r="BN973" t="str">
        <f>"https://www.hvlgroup.com/Product/"&amp;"HL153201-POC"</f>
        <v>https://www.hvlgroup.com/Product/HL153201-POC</v>
      </c>
      <c r="BO973" t="s">
        <v>104</v>
      </c>
      <c r="BP973" t="s">
        <v>104</v>
      </c>
      <c r="BQ973" t="s">
        <v>310</v>
      </c>
      <c r="BR973" t="s">
        <v>116</v>
      </c>
      <c r="BS973" t="s">
        <v>2271</v>
      </c>
      <c r="BT973">
        <v>7</v>
      </c>
      <c r="BV973" s="1">
        <v>42887</v>
      </c>
      <c r="BW973">
        <v>0</v>
      </c>
      <c r="BX973">
        <v>0</v>
      </c>
      <c r="BY973" t="s">
        <v>104</v>
      </c>
      <c r="BZ973">
        <v>0</v>
      </c>
      <c r="CA973">
        <v>0</v>
      </c>
      <c r="CB973">
        <v>0</v>
      </c>
      <c r="CC973">
        <v>0</v>
      </c>
      <c r="CD973">
        <v>1</v>
      </c>
      <c r="CE973">
        <v>181</v>
      </c>
      <c r="CF973" t="s">
        <v>90</v>
      </c>
      <c r="CI973" t="s">
        <v>111</v>
      </c>
      <c r="CJ973" t="s">
        <v>118</v>
      </c>
      <c r="CK973" t="s">
        <v>111</v>
      </c>
      <c r="CL973" t="s">
        <v>119</v>
      </c>
      <c r="CM973" t="s">
        <v>104</v>
      </c>
    </row>
    <row r="974" spans="1:91" x14ac:dyDescent="0.25">
      <c r="A974" t="s">
        <v>89</v>
      </c>
      <c r="B974" t="s">
        <v>90</v>
      </c>
      <c r="C974" t="s">
        <v>2274</v>
      </c>
      <c r="D974" t="s">
        <v>2275</v>
      </c>
      <c r="E974" s="4">
        <v>806134838102</v>
      </c>
      <c r="F974" t="s">
        <v>2276</v>
      </c>
      <c r="G974" s="4">
        <v>115</v>
      </c>
      <c r="H974" s="4">
        <v>230</v>
      </c>
      <c r="I974" t="s">
        <v>2244</v>
      </c>
      <c r="J974" t="s">
        <v>2277</v>
      </c>
      <c r="K974" t="s">
        <v>96</v>
      </c>
      <c r="L974" t="s">
        <v>97</v>
      </c>
      <c r="M974" t="s">
        <v>98</v>
      </c>
      <c r="N974" t="s">
        <v>460</v>
      </c>
      <c r="O974" t="s">
        <v>100</v>
      </c>
      <c r="Q974" t="s">
        <v>102</v>
      </c>
      <c r="R974">
        <v>0</v>
      </c>
      <c r="S974">
        <v>0</v>
      </c>
      <c r="T974">
        <v>18</v>
      </c>
      <c r="U974">
        <v>0</v>
      </c>
      <c r="V974">
        <v>0</v>
      </c>
      <c r="W974">
        <v>6.75</v>
      </c>
      <c r="X974">
        <v>0</v>
      </c>
      <c r="Y974">
        <v>15</v>
      </c>
      <c r="Z974">
        <v>1</v>
      </c>
      <c r="AA974">
        <v>4</v>
      </c>
      <c r="AB974" t="s">
        <v>144</v>
      </c>
      <c r="AD974" t="s">
        <v>144</v>
      </c>
      <c r="AE974" t="s">
        <v>144</v>
      </c>
      <c r="AF974" t="s">
        <v>111</v>
      </c>
      <c r="AG974" t="s">
        <v>105</v>
      </c>
      <c r="AH974">
        <v>25</v>
      </c>
      <c r="AI974">
        <v>21</v>
      </c>
      <c r="AJ974">
        <v>11</v>
      </c>
      <c r="AK974">
        <v>15</v>
      </c>
      <c r="AL974">
        <v>0</v>
      </c>
      <c r="AM974">
        <v>0</v>
      </c>
      <c r="AN974">
        <v>0</v>
      </c>
      <c r="AO974">
        <v>0</v>
      </c>
      <c r="AP974" t="s">
        <v>106</v>
      </c>
      <c r="AQ974" t="s">
        <v>107</v>
      </c>
      <c r="AR974" t="s">
        <v>108</v>
      </c>
      <c r="AS974" t="s">
        <v>109</v>
      </c>
      <c r="AT974" t="s">
        <v>110</v>
      </c>
      <c r="AU974" t="s">
        <v>104</v>
      </c>
      <c r="AV974" t="s">
        <v>2245</v>
      </c>
      <c r="AW974" t="s">
        <v>2245</v>
      </c>
      <c r="AX974" t="s">
        <v>104</v>
      </c>
      <c r="AY974">
        <v>0</v>
      </c>
      <c r="AZ974">
        <v>0</v>
      </c>
      <c r="BA974">
        <v>0</v>
      </c>
      <c r="BC974">
        <v>0</v>
      </c>
      <c r="BD974">
        <v>96</v>
      </c>
      <c r="BI974" t="s">
        <v>145</v>
      </c>
      <c r="BJ974" t="s">
        <v>111</v>
      </c>
      <c r="BK974" t="s">
        <v>461</v>
      </c>
      <c r="BL974" t="str">
        <f>"https://www.hvlgroup.com/Products/Specs/"&amp;"HL155201-AGB/BK"</f>
        <v>https://www.hvlgroup.com/Products/Specs/HL155201-AGB/BK</v>
      </c>
      <c r="BM974" t="s">
        <v>2278</v>
      </c>
      <c r="BN974" t="str">
        <f>"https://www.hvlgroup.com/Product/"&amp;"HL155201-AGB/BK"</f>
        <v>https://www.hvlgroup.com/Product/HL155201-AGB/BK</v>
      </c>
      <c r="BO974" t="s">
        <v>104</v>
      </c>
      <c r="BP974" t="s">
        <v>104</v>
      </c>
      <c r="BQ974" t="s">
        <v>115</v>
      </c>
      <c r="BR974" t="s">
        <v>116</v>
      </c>
      <c r="BS974" t="s">
        <v>116</v>
      </c>
      <c r="BT974">
        <v>0</v>
      </c>
      <c r="BV974" s="1">
        <v>42887</v>
      </c>
      <c r="BW974">
        <v>0</v>
      </c>
      <c r="BX974">
        <v>0</v>
      </c>
      <c r="BY974" t="s">
        <v>104</v>
      </c>
      <c r="BZ974">
        <v>0</v>
      </c>
      <c r="CA974">
        <v>0</v>
      </c>
      <c r="CB974">
        <v>0</v>
      </c>
      <c r="CC974">
        <v>0</v>
      </c>
      <c r="CD974">
        <v>1</v>
      </c>
      <c r="CE974">
        <v>178</v>
      </c>
      <c r="CF974" t="s">
        <v>90</v>
      </c>
      <c r="CI974" t="s">
        <v>111</v>
      </c>
      <c r="CJ974" t="s">
        <v>118</v>
      </c>
      <c r="CK974" t="s">
        <v>111</v>
      </c>
      <c r="CL974" t="s">
        <v>119</v>
      </c>
      <c r="CM974" t="s">
        <v>104</v>
      </c>
    </row>
    <row r="975" spans="1:91" x14ac:dyDescent="0.25">
      <c r="A975" t="s">
        <v>89</v>
      </c>
      <c r="B975" t="s">
        <v>90</v>
      </c>
      <c r="C975" t="s">
        <v>2279</v>
      </c>
      <c r="D975" t="s">
        <v>2275</v>
      </c>
      <c r="E975" s="4">
        <v>806134838119</v>
      </c>
      <c r="F975" t="s">
        <v>2276</v>
      </c>
      <c r="G975" s="4">
        <v>115</v>
      </c>
      <c r="H975" s="4">
        <v>230</v>
      </c>
      <c r="I975" t="s">
        <v>2244</v>
      </c>
      <c r="J975" t="s">
        <v>2277</v>
      </c>
      <c r="K975" t="s">
        <v>96</v>
      </c>
      <c r="L975" t="s">
        <v>97</v>
      </c>
      <c r="M975" t="s">
        <v>98</v>
      </c>
      <c r="N975" t="s">
        <v>465</v>
      </c>
      <c r="O975" t="s">
        <v>100</v>
      </c>
      <c r="Q975" t="s">
        <v>102</v>
      </c>
      <c r="R975">
        <v>0</v>
      </c>
      <c r="S975">
        <v>0</v>
      </c>
      <c r="T975">
        <v>18</v>
      </c>
      <c r="U975">
        <v>0</v>
      </c>
      <c r="V975">
        <v>0</v>
      </c>
      <c r="W975">
        <v>6.75</v>
      </c>
      <c r="X975">
        <v>0</v>
      </c>
      <c r="Y975">
        <v>15</v>
      </c>
      <c r="Z975">
        <v>1</v>
      </c>
      <c r="AA975">
        <v>4</v>
      </c>
      <c r="AB975" t="s">
        <v>144</v>
      </c>
      <c r="AD975" t="s">
        <v>144</v>
      </c>
      <c r="AE975" t="s">
        <v>144</v>
      </c>
      <c r="AF975" t="s">
        <v>111</v>
      </c>
      <c r="AG975" t="s">
        <v>105</v>
      </c>
      <c r="AH975">
        <v>25</v>
      </c>
      <c r="AI975">
        <v>21</v>
      </c>
      <c r="AJ975">
        <v>11</v>
      </c>
      <c r="AK975">
        <v>15</v>
      </c>
      <c r="AL975">
        <v>0</v>
      </c>
      <c r="AM975">
        <v>0</v>
      </c>
      <c r="AN975">
        <v>0</v>
      </c>
      <c r="AO975">
        <v>0</v>
      </c>
      <c r="AP975" t="s">
        <v>106</v>
      </c>
      <c r="AQ975" t="s">
        <v>107</v>
      </c>
      <c r="AR975" t="s">
        <v>108</v>
      </c>
      <c r="AS975" t="s">
        <v>109</v>
      </c>
      <c r="AT975" t="s">
        <v>110</v>
      </c>
      <c r="AU975" t="s">
        <v>104</v>
      </c>
      <c r="AV975" t="s">
        <v>2245</v>
      </c>
      <c r="AW975" t="s">
        <v>2245</v>
      </c>
      <c r="AX975" t="s">
        <v>104</v>
      </c>
      <c r="AY975">
        <v>0</v>
      </c>
      <c r="AZ975">
        <v>0</v>
      </c>
      <c r="BA975">
        <v>0</v>
      </c>
      <c r="BC975">
        <v>0</v>
      </c>
      <c r="BD975">
        <v>96</v>
      </c>
      <c r="BI975" t="s">
        <v>145</v>
      </c>
      <c r="BJ975" t="s">
        <v>111</v>
      </c>
      <c r="BK975" t="s">
        <v>466</v>
      </c>
      <c r="BL975" t="str">
        <f>"https://www.hvlgroup.com/Products/Specs/"&amp;"HL155201-PN/BK"</f>
        <v>https://www.hvlgroup.com/Products/Specs/HL155201-PN/BK</v>
      </c>
      <c r="BM975" t="s">
        <v>2278</v>
      </c>
      <c r="BN975" t="str">
        <f>"https://www.hvlgroup.com/Product/"&amp;"HL155201-PN/BK"</f>
        <v>https://www.hvlgroup.com/Product/HL155201-PN/BK</v>
      </c>
      <c r="BO975" t="s">
        <v>104</v>
      </c>
      <c r="BP975" t="s">
        <v>104</v>
      </c>
      <c r="BQ975" t="s">
        <v>115</v>
      </c>
      <c r="BR975" t="s">
        <v>116</v>
      </c>
      <c r="BS975" t="s">
        <v>116</v>
      </c>
      <c r="BT975">
        <v>0</v>
      </c>
      <c r="BV975" s="1">
        <v>42887</v>
      </c>
      <c r="BW975">
        <v>0</v>
      </c>
      <c r="BX975">
        <v>0</v>
      </c>
      <c r="BY975" t="s">
        <v>104</v>
      </c>
      <c r="BZ975">
        <v>0</v>
      </c>
      <c r="CA975">
        <v>0</v>
      </c>
      <c r="CB975">
        <v>0</v>
      </c>
      <c r="CC975">
        <v>0</v>
      </c>
      <c r="CD975">
        <v>1</v>
      </c>
      <c r="CE975">
        <v>178</v>
      </c>
      <c r="CF975" t="s">
        <v>90</v>
      </c>
      <c r="CI975" t="s">
        <v>111</v>
      </c>
      <c r="CJ975" t="s">
        <v>118</v>
      </c>
      <c r="CK975" t="s">
        <v>111</v>
      </c>
      <c r="CL975" t="s">
        <v>119</v>
      </c>
      <c r="CM975" t="s">
        <v>104</v>
      </c>
    </row>
    <row r="976" spans="1:91" x14ac:dyDescent="0.25">
      <c r="A976" t="s">
        <v>89</v>
      </c>
      <c r="B976" t="s">
        <v>90</v>
      </c>
      <c r="C976" t="s">
        <v>2280</v>
      </c>
      <c r="D976" t="s">
        <v>2275</v>
      </c>
      <c r="E976" s="4">
        <v>806134838126</v>
      </c>
      <c r="F976" t="s">
        <v>2276</v>
      </c>
      <c r="G976" s="4">
        <v>115</v>
      </c>
      <c r="H976" s="4">
        <v>230</v>
      </c>
      <c r="I976" t="s">
        <v>2244</v>
      </c>
      <c r="J976" t="s">
        <v>2277</v>
      </c>
      <c r="K976" t="s">
        <v>96</v>
      </c>
      <c r="L976" t="s">
        <v>97</v>
      </c>
      <c r="M976" t="s">
        <v>98</v>
      </c>
      <c r="N976" t="s">
        <v>779</v>
      </c>
      <c r="O976" t="s">
        <v>100</v>
      </c>
      <c r="Q976" t="s">
        <v>102</v>
      </c>
      <c r="R976">
        <v>0</v>
      </c>
      <c r="S976">
        <v>0</v>
      </c>
      <c r="T976">
        <v>18</v>
      </c>
      <c r="U976">
        <v>0</v>
      </c>
      <c r="V976">
        <v>0</v>
      </c>
      <c r="W976">
        <v>6.75</v>
      </c>
      <c r="X976">
        <v>0</v>
      </c>
      <c r="Y976">
        <v>15</v>
      </c>
      <c r="Z976">
        <v>1</v>
      </c>
      <c r="AA976">
        <v>4</v>
      </c>
      <c r="AB976" t="s">
        <v>144</v>
      </c>
      <c r="AD976" t="s">
        <v>144</v>
      </c>
      <c r="AE976" t="s">
        <v>144</v>
      </c>
      <c r="AF976" t="s">
        <v>111</v>
      </c>
      <c r="AG976" t="s">
        <v>105</v>
      </c>
      <c r="AH976">
        <v>25</v>
      </c>
      <c r="AI976">
        <v>21</v>
      </c>
      <c r="AJ976">
        <v>11</v>
      </c>
      <c r="AK976">
        <v>15</v>
      </c>
      <c r="AL976">
        <v>0</v>
      </c>
      <c r="AM976">
        <v>0</v>
      </c>
      <c r="AN976">
        <v>0</v>
      </c>
      <c r="AO976">
        <v>0</v>
      </c>
      <c r="AP976" t="s">
        <v>106</v>
      </c>
      <c r="AQ976" t="s">
        <v>107</v>
      </c>
      <c r="AR976" t="s">
        <v>108</v>
      </c>
      <c r="AS976" t="s">
        <v>109</v>
      </c>
      <c r="AT976" t="s">
        <v>110</v>
      </c>
      <c r="AU976" t="s">
        <v>104</v>
      </c>
      <c r="AV976" t="s">
        <v>2245</v>
      </c>
      <c r="AW976" t="s">
        <v>2245</v>
      </c>
      <c r="AX976" t="s">
        <v>104</v>
      </c>
      <c r="AY976">
        <v>0</v>
      </c>
      <c r="AZ976">
        <v>0</v>
      </c>
      <c r="BA976">
        <v>0</v>
      </c>
      <c r="BC976">
        <v>0</v>
      </c>
      <c r="BD976">
        <v>96</v>
      </c>
      <c r="BI976" t="s">
        <v>145</v>
      </c>
      <c r="BJ976" t="s">
        <v>111</v>
      </c>
      <c r="BK976" t="s">
        <v>780</v>
      </c>
      <c r="BL976" t="str">
        <f>"https://www.hvlgroup.com/Products/Specs/"&amp;"HL155201-POC/BK"</f>
        <v>https://www.hvlgroup.com/Products/Specs/HL155201-POC/BK</v>
      </c>
      <c r="BM976" t="s">
        <v>2278</v>
      </c>
      <c r="BN976" t="str">
        <f>"https://www.hvlgroup.com/Product/"&amp;"HL155201-POC/BK"</f>
        <v>https://www.hvlgroup.com/Product/HL155201-POC/BK</v>
      </c>
      <c r="BO976" t="s">
        <v>104</v>
      </c>
      <c r="BP976" t="s">
        <v>104</v>
      </c>
      <c r="BQ976" t="s">
        <v>115</v>
      </c>
      <c r="BR976" t="s">
        <v>116</v>
      </c>
      <c r="BS976" t="s">
        <v>116</v>
      </c>
      <c r="BT976">
        <v>0</v>
      </c>
      <c r="BV976" s="1">
        <v>42887</v>
      </c>
      <c r="BW976">
        <v>0</v>
      </c>
      <c r="BX976">
        <v>0</v>
      </c>
      <c r="BY976" t="s">
        <v>104</v>
      </c>
      <c r="BZ976">
        <v>0</v>
      </c>
      <c r="CA976">
        <v>0</v>
      </c>
      <c r="CB976">
        <v>0</v>
      </c>
      <c r="CC976">
        <v>0</v>
      </c>
      <c r="CD976">
        <v>1</v>
      </c>
      <c r="CE976">
        <v>178</v>
      </c>
      <c r="CF976" t="s">
        <v>90</v>
      </c>
      <c r="CI976" t="s">
        <v>111</v>
      </c>
      <c r="CJ976" t="s">
        <v>118</v>
      </c>
      <c r="CK976" t="s">
        <v>111</v>
      </c>
      <c r="CL976" t="s">
        <v>119</v>
      </c>
      <c r="CM976" t="s">
        <v>104</v>
      </c>
    </row>
    <row r="977" spans="1:91" x14ac:dyDescent="0.25">
      <c r="A977" t="s">
        <v>89</v>
      </c>
      <c r="B977" t="s">
        <v>90</v>
      </c>
      <c r="C977" t="s">
        <v>2281</v>
      </c>
      <c r="D977" t="s">
        <v>2282</v>
      </c>
      <c r="E977" s="4">
        <v>806134838140</v>
      </c>
      <c r="F977" t="s">
        <v>2276</v>
      </c>
      <c r="G977" s="4">
        <v>45</v>
      </c>
      <c r="I977" t="s">
        <v>2244</v>
      </c>
      <c r="J977" t="s">
        <v>2283</v>
      </c>
      <c r="K977" t="s">
        <v>96</v>
      </c>
      <c r="L977" t="s">
        <v>97</v>
      </c>
      <c r="M977" t="s">
        <v>98</v>
      </c>
      <c r="N977" t="s">
        <v>121</v>
      </c>
      <c r="O977" t="s">
        <v>100</v>
      </c>
      <c r="P977" t="s">
        <v>101</v>
      </c>
      <c r="Q977" t="s">
        <v>102</v>
      </c>
      <c r="R977">
        <v>0</v>
      </c>
      <c r="S977">
        <v>0</v>
      </c>
      <c r="T977">
        <v>19.75</v>
      </c>
      <c r="U977">
        <v>0</v>
      </c>
      <c r="V977">
        <v>0</v>
      </c>
      <c r="W977">
        <v>9</v>
      </c>
      <c r="X977">
        <v>0</v>
      </c>
      <c r="Y977">
        <v>9</v>
      </c>
      <c r="Z977">
        <v>1</v>
      </c>
      <c r="AA977">
        <v>4</v>
      </c>
      <c r="AB977" t="s">
        <v>144</v>
      </c>
      <c r="AD977" t="s">
        <v>144</v>
      </c>
      <c r="AE977" t="s">
        <v>144</v>
      </c>
      <c r="AF977" t="s">
        <v>111</v>
      </c>
      <c r="AG977" t="s">
        <v>105</v>
      </c>
      <c r="AH977">
        <v>24</v>
      </c>
      <c r="AI977">
        <v>17</v>
      </c>
      <c r="AJ977">
        <v>10</v>
      </c>
      <c r="AK977">
        <v>9</v>
      </c>
      <c r="AL977">
        <v>0</v>
      </c>
      <c r="AM977">
        <v>0</v>
      </c>
      <c r="AN977">
        <v>0</v>
      </c>
      <c r="AO977">
        <v>0</v>
      </c>
      <c r="AP977" t="s">
        <v>106</v>
      </c>
      <c r="AQ977" t="s">
        <v>107</v>
      </c>
      <c r="AR977" t="s">
        <v>108</v>
      </c>
      <c r="AS977" t="s">
        <v>109</v>
      </c>
      <c r="AT977" t="s">
        <v>110</v>
      </c>
      <c r="AU977" t="s">
        <v>104</v>
      </c>
      <c r="AV977" t="s">
        <v>2245</v>
      </c>
      <c r="AW977" t="s">
        <v>2245</v>
      </c>
      <c r="AX977" t="s">
        <v>104</v>
      </c>
      <c r="AY977">
        <v>0</v>
      </c>
      <c r="AZ977">
        <v>0</v>
      </c>
      <c r="BA977">
        <v>13.5</v>
      </c>
      <c r="BC977">
        <v>0</v>
      </c>
      <c r="BD977">
        <v>96</v>
      </c>
      <c r="BI977" t="s">
        <v>145</v>
      </c>
      <c r="BJ977" t="s">
        <v>111</v>
      </c>
      <c r="BK977" t="s">
        <v>122</v>
      </c>
      <c r="BL977" t="str">
        <f>"https://www.hvlgroup.com/Products/Specs/"&amp;"HL156201-OB"</f>
        <v>https://www.hvlgroup.com/Products/Specs/HL156201-OB</v>
      </c>
      <c r="BM977" t="s">
        <v>2284</v>
      </c>
      <c r="BN977" t="str">
        <f>"https://www.hvlgroup.com/Product/"&amp;"HL156201-OB"</f>
        <v>https://www.hvlgroup.com/Product/HL156201-OB</v>
      </c>
      <c r="BO977" t="s">
        <v>104</v>
      </c>
      <c r="BP977" t="s">
        <v>104</v>
      </c>
      <c r="BR977" t="s">
        <v>116</v>
      </c>
      <c r="BS977" t="s">
        <v>116</v>
      </c>
      <c r="BT977">
        <v>7.5</v>
      </c>
      <c r="BV977" s="1">
        <v>42887</v>
      </c>
      <c r="BW977">
        <v>0</v>
      </c>
      <c r="BX977">
        <v>0</v>
      </c>
      <c r="BY977" t="s">
        <v>104</v>
      </c>
      <c r="BZ977">
        <v>0</v>
      </c>
      <c r="CA977">
        <v>0</v>
      </c>
      <c r="CB977">
        <v>0</v>
      </c>
      <c r="CC977">
        <v>0</v>
      </c>
      <c r="CD977">
        <v>1</v>
      </c>
      <c r="CE977">
        <v>86</v>
      </c>
      <c r="CF977" t="s">
        <v>90</v>
      </c>
      <c r="CG977" s="1">
        <v>43368</v>
      </c>
      <c r="CI977" t="s">
        <v>111</v>
      </c>
      <c r="CJ977" t="s">
        <v>118</v>
      </c>
      <c r="CK977" t="s">
        <v>111</v>
      </c>
      <c r="CL977" t="s">
        <v>119</v>
      </c>
      <c r="CM977" t="s">
        <v>104</v>
      </c>
    </row>
    <row r="978" spans="1:91" x14ac:dyDescent="0.25">
      <c r="A978" t="s">
        <v>89</v>
      </c>
      <c r="B978" t="s">
        <v>90</v>
      </c>
      <c r="C978" t="s">
        <v>2285</v>
      </c>
      <c r="D978" t="s">
        <v>2282</v>
      </c>
      <c r="E978" s="4">
        <v>806134838157</v>
      </c>
      <c r="F978" t="s">
        <v>2276</v>
      </c>
      <c r="G978" s="4">
        <v>45</v>
      </c>
      <c r="I978" t="s">
        <v>2244</v>
      </c>
      <c r="J978" t="s">
        <v>2283</v>
      </c>
      <c r="K978" t="s">
        <v>96</v>
      </c>
      <c r="L978" t="s">
        <v>97</v>
      </c>
      <c r="M978" t="s">
        <v>98</v>
      </c>
      <c r="N978" t="s">
        <v>124</v>
      </c>
      <c r="O978" t="s">
        <v>100</v>
      </c>
      <c r="P978" t="s">
        <v>101</v>
      </c>
      <c r="Q978" t="s">
        <v>102</v>
      </c>
      <c r="R978">
        <v>0</v>
      </c>
      <c r="S978">
        <v>0</v>
      </c>
      <c r="T978">
        <v>19.75</v>
      </c>
      <c r="U978">
        <v>0</v>
      </c>
      <c r="V978">
        <v>0</v>
      </c>
      <c r="W978">
        <v>9</v>
      </c>
      <c r="X978">
        <v>0</v>
      </c>
      <c r="Y978">
        <v>9</v>
      </c>
      <c r="Z978">
        <v>1</v>
      </c>
      <c r="AA978">
        <v>4</v>
      </c>
      <c r="AB978" t="s">
        <v>144</v>
      </c>
      <c r="AD978" t="s">
        <v>144</v>
      </c>
      <c r="AE978" t="s">
        <v>144</v>
      </c>
      <c r="AF978" t="s">
        <v>111</v>
      </c>
      <c r="AG978" t="s">
        <v>105</v>
      </c>
      <c r="AH978">
        <v>24</v>
      </c>
      <c r="AI978">
        <v>17</v>
      </c>
      <c r="AJ978">
        <v>10</v>
      </c>
      <c r="AK978">
        <v>9</v>
      </c>
      <c r="AL978">
        <v>0</v>
      </c>
      <c r="AM978">
        <v>0</v>
      </c>
      <c r="AN978">
        <v>0</v>
      </c>
      <c r="AO978">
        <v>0</v>
      </c>
      <c r="AP978" t="s">
        <v>106</v>
      </c>
      <c r="AQ978" t="s">
        <v>107</v>
      </c>
      <c r="AR978" t="s">
        <v>108</v>
      </c>
      <c r="AS978" t="s">
        <v>109</v>
      </c>
      <c r="AT978" t="s">
        <v>110</v>
      </c>
      <c r="AU978" t="s">
        <v>104</v>
      </c>
      <c r="AV978" t="s">
        <v>2245</v>
      </c>
      <c r="AW978" t="s">
        <v>2245</v>
      </c>
      <c r="AX978" t="s">
        <v>104</v>
      </c>
      <c r="AY978">
        <v>0</v>
      </c>
      <c r="AZ978">
        <v>0</v>
      </c>
      <c r="BA978">
        <v>13.5</v>
      </c>
      <c r="BC978">
        <v>0</v>
      </c>
      <c r="BD978">
        <v>96</v>
      </c>
      <c r="BI978" t="s">
        <v>145</v>
      </c>
      <c r="BJ978" t="s">
        <v>111</v>
      </c>
      <c r="BK978" t="s">
        <v>125</v>
      </c>
      <c r="BL978" t="str">
        <f>"https://www.hvlgroup.com/Products/Specs/"&amp;"HL156201-PN"</f>
        <v>https://www.hvlgroup.com/Products/Specs/HL156201-PN</v>
      </c>
      <c r="BM978" t="s">
        <v>2284</v>
      </c>
      <c r="BN978" t="str">
        <f>"https://www.hvlgroup.com/Product/"&amp;"HL156201-PN"</f>
        <v>https://www.hvlgroup.com/Product/HL156201-PN</v>
      </c>
      <c r="BO978" t="s">
        <v>104</v>
      </c>
      <c r="BP978" t="s">
        <v>104</v>
      </c>
      <c r="BR978" t="s">
        <v>116</v>
      </c>
      <c r="BS978" t="s">
        <v>116</v>
      </c>
      <c r="BT978">
        <v>7.5</v>
      </c>
      <c r="BV978" s="1">
        <v>42887</v>
      </c>
      <c r="BW978">
        <v>0</v>
      </c>
      <c r="BX978">
        <v>0</v>
      </c>
      <c r="BY978" t="s">
        <v>104</v>
      </c>
      <c r="BZ978">
        <v>0</v>
      </c>
      <c r="CA978">
        <v>0</v>
      </c>
      <c r="CB978">
        <v>0</v>
      </c>
      <c r="CC978">
        <v>0</v>
      </c>
      <c r="CD978">
        <v>1</v>
      </c>
      <c r="CE978">
        <v>86</v>
      </c>
      <c r="CF978" t="s">
        <v>90</v>
      </c>
      <c r="CG978" s="1">
        <v>43368</v>
      </c>
      <c r="CI978" t="s">
        <v>111</v>
      </c>
      <c r="CJ978" t="s">
        <v>118</v>
      </c>
      <c r="CK978" t="s">
        <v>111</v>
      </c>
      <c r="CL978" t="s">
        <v>119</v>
      </c>
      <c r="CM978" t="s">
        <v>104</v>
      </c>
    </row>
    <row r="979" spans="1:91" x14ac:dyDescent="0.25">
      <c r="A979" t="s">
        <v>89</v>
      </c>
      <c r="B979" t="s">
        <v>90</v>
      </c>
      <c r="C979" t="s">
        <v>2286</v>
      </c>
      <c r="D979" t="s">
        <v>2282</v>
      </c>
      <c r="E979" s="4">
        <v>806134838164</v>
      </c>
      <c r="F979" t="s">
        <v>2276</v>
      </c>
      <c r="G979" s="4">
        <v>45</v>
      </c>
      <c r="I979" t="s">
        <v>2244</v>
      </c>
      <c r="J979" t="s">
        <v>2283</v>
      </c>
      <c r="K979" t="s">
        <v>96</v>
      </c>
      <c r="L979" t="s">
        <v>97</v>
      </c>
      <c r="M979" t="s">
        <v>98</v>
      </c>
      <c r="N979" t="s">
        <v>151</v>
      </c>
      <c r="O979" t="s">
        <v>100</v>
      </c>
      <c r="P979" t="s">
        <v>101</v>
      </c>
      <c r="Q979" t="s">
        <v>102</v>
      </c>
      <c r="R979">
        <v>0</v>
      </c>
      <c r="S979">
        <v>0</v>
      </c>
      <c r="T979">
        <v>19.75</v>
      </c>
      <c r="U979">
        <v>0</v>
      </c>
      <c r="V979">
        <v>0</v>
      </c>
      <c r="W979">
        <v>9</v>
      </c>
      <c r="X979">
        <v>0</v>
      </c>
      <c r="Y979">
        <v>9</v>
      </c>
      <c r="Z979">
        <v>1</v>
      </c>
      <c r="AA979">
        <v>4</v>
      </c>
      <c r="AB979" t="s">
        <v>144</v>
      </c>
      <c r="AD979" t="s">
        <v>144</v>
      </c>
      <c r="AE979" t="s">
        <v>144</v>
      </c>
      <c r="AF979" t="s">
        <v>111</v>
      </c>
      <c r="AG979" t="s">
        <v>105</v>
      </c>
      <c r="AH979">
        <v>24</v>
      </c>
      <c r="AI979">
        <v>17</v>
      </c>
      <c r="AJ979">
        <v>10</v>
      </c>
      <c r="AK979">
        <v>9</v>
      </c>
      <c r="AL979">
        <v>0</v>
      </c>
      <c r="AM979">
        <v>0</v>
      </c>
      <c r="AN979">
        <v>0</v>
      </c>
      <c r="AO979">
        <v>0</v>
      </c>
      <c r="AP979" t="s">
        <v>106</v>
      </c>
      <c r="AQ979" t="s">
        <v>107</v>
      </c>
      <c r="AR979" t="s">
        <v>108</v>
      </c>
      <c r="AS979" t="s">
        <v>109</v>
      </c>
      <c r="AT979" t="s">
        <v>110</v>
      </c>
      <c r="AU979" t="s">
        <v>104</v>
      </c>
      <c r="AV979" t="s">
        <v>2245</v>
      </c>
      <c r="AW979" t="s">
        <v>2245</v>
      </c>
      <c r="AX979" t="s">
        <v>104</v>
      </c>
      <c r="AY979">
        <v>0</v>
      </c>
      <c r="AZ979">
        <v>0</v>
      </c>
      <c r="BA979">
        <v>13.5</v>
      </c>
      <c r="BC979">
        <v>0</v>
      </c>
      <c r="BD979">
        <v>0</v>
      </c>
      <c r="BI979" t="s">
        <v>145</v>
      </c>
      <c r="BJ979" t="s">
        <v>111</v>
      </c>
      <c r="BK979" t="s">
        <v>152</v>
      </c>
      <c r="BL979" t="str">
        <f>"https://www.hvlgroup.com/Products/Specs/"&amp;"HL156201-POC"</f>
        <v>https://www.hvlgroup.com/Products/Specs/HL156201-POC</v>
      </c>
      <c r="BM979" t="s">
        <v>2284</v>
      </c>
      <c r="BN979" t="str">
        <f>"https://www.hvlgroup.com/Product/"&amp;"HL156201-POC"</f>
        <v>https://www.hvlgroup.com/Product/HL156201-POC</v>
      </c>
      <c r="BO979" t="s">
        <v>104</v>
      </c>
      <c r="BP979" t="s">
        <v>104</v>
      </c>
      <c r="BR979" t="s">
        <v>116</v>
      </c>
      <c r="BS979" t="s">
        <v>116</v>
      </c>
      <c r="BT979">
        <v>7.5</v>
      </c>
      <c r="BV979" s="1">
        <v>42887</v>
      </c>
      <c r="BW979">
        <v>0</v>
      </c>
      <c r="BX979">
        <v>0</v>
      </c>
      <c r="BY979" t="s">
        <v>104</v>
      </c>
      <c r="BZ979">
        <v>0</v>
      </c>
      <c r="CA979">
        <v>0</v>
      </c>
      <c r="CB979">
        <v>0</v>
      </c>
      <c r="CC979">
        <v>0</v>
      </c>
      <c r="CD979">
        <v>1</v>
      </c>
      <c r="CE979">
        <v>86</v>
      </c>
      <c r="CF979" t="s">
        <v>90</v>
      </c>
      <c r="CG979" s="1">
        <v>43368</v>
      </c>
      <c r="CI979" t="s">
        <v>111</v>
      </c>
      <c r="CJ979" t="s">
        <v>118</v>
      </c>
      <c r="CK979" t="s">
        <v>111</v>
      </c>
      <c r="CL979" t="s">
        <v>119</v>
      </c>
      <c r="CM979" t="s">
        <v>104</v>
      </c>
    </row>
    <row r="980" spans="1:91" x14ac:dyDescent="0.25">
      <c r="A980" t="s">
        <v>89</v>
      </c>
      <c r="B980" t="s">
        <v>90</v>
      </c>
      <c r="C980" t="s">
        <v>2287</v>
      </c>
      <c r="D980" t="s">
        <v>2288</v>
      </c>
      <c r="E980" s="4">
        <v>806134838171</v>
      </c>
      <c r="F980" t="s">
        <v>2289</v>
      </c>
      <c r="G980" s="4">
        <v>115</v>
      </c>
      <c r="H980" s="4">
        <v>230</v>
      </c>
      <c r="I980" t="s">
        <v>2244</v>
      </c>
      <c r="J980" t="s">
        <v>838</v>
      </c>
      <c r="K980" t="s">
        <v>96</v>
      </c>
      <c r="L980" t="s">
        <v>97</v>
      </c>
      <c r="M980" t="s">
        <v>98</v>
      </c>
      <c r="N980" t="s">
        <v>460</v>
      </c>
      <c r="O980" t="s">
        <v>100</v>
      </c>
      <c r="R980">
        <v>16.25</v>
      </c>
      <c r="S980">
        <v>3.75</v>
      </c>
      <c r="T980">
        <v>21</v>
      </c>
      <c r="U980">
        <v>0</v>
      </c>
      <c r="V980">
        <v>0</v>
      </c>
      <c r="W980">
        <v>0</v>
      </c>
      <c r="X980">
        <v>0</v>
      </c>
      <c r="Y980">
        <v>13</v>
      </c>
      <c r="Z980">
        <v>1</v>
      </c>
      <c r="AA980">
        <v>4</v>
      </c>
      <c r="AB980" t="s">
        <v>144</v>
      </c>
      <c r="AD980" t="s">
        <v>144</v>
      </c>
      <c r="AE980" t="s">
        <v>144</v>
      </c>
      <c r="AF980" t="s">
        <v>111</v>
      </c>
      <c r="AG980" t="s">
        <v>105</v>
      </c>
      <c r="AH980">
        <v>25</v>
      </c>
      <c r="AI980">
        <v>19</v>
      </c>
      <c r="AJ980">
        <v>10</v>
      </c>
      <c r="AK980">
        <v>13</v>
      </c>
      <c r="AL980">
        <v>0</v>
      </c>
      <c r="AM980">
        <v>0</v>
      </c>
      <c r="AN980">
        <v>0</v>
      </c>
      <c r="AO980">
        <v>0</v>
      </c>
      <c r="AP980" t="s">
        <v>106</v>
      </c>
      <c r="AQ980" t="s">
        <v>107</v>
      </c>
      <c r="AR980" t="s">
        <v>108</v>
      </c>
      <c r="AS980" t="s">
        <v>109</v>
      </c>
      <c r="AT980" t="s">
        <v>110</v>
      </c>
      <c r="AU980" t="s">
        <v>104</v>
      </c>
      <c r="AV980" t="s">
        <v>2245</v>
      </c>
      <c r="AW980" t="s">
        <v>2245</v>
      </c>
      <c r="AX980" t="s">
        <v>104</v>
      </c>
      <c r="AY980">
        <v>0</v>
      </c>
      <c r="AZ980">
        <v>0</v>
      </c>
      <c r="BA980">
        <v>6.5</v>
      </c>
      <c r="BC980">
        <v>0</v>
      </c>
      <c r="BD980">
        <v>98</v>
      </c>
      <c r="BI980" t="s">
        <v>145</v>
      </c>
      <c r="BJ980" t="s">
        <v>111</v>
      </c>
      <c r="BK980" t="s">
        <v>461</v>
      </c>
      <c r="BL980" t="str">
        <f>"https://www.hvlgroup.com/Products/Specs/"&amp;"HL157201-AGB/BK"</f>
        <v>https://www.hvlgroup.com/Products/Specs/HL157201-AGB/BK</v>
      </c>
      <c r="BM980" t="s">
        <v>2290</v>
      </c>
      <c r="BN980" t="str">
        <f>"https://www.hvlgroup.com/Product/"&amp;"HL157201-AGB/BK"</f>
        <v>https://www.hvlgroup.com/Product/HL157201-AGB/BK</v>
      </c>
      <c r="BO980" t="s">
        <v>104</v>
      </c>
      <c r="BP980" t="s">
        <v>104</v>
      </c>
      <c r="BQ980" t="s">
        <v>115</v>
      </c>
      <c r="BR980" t="s">
        <v>116</v>
      </c>
      <c r="BS980" t="s">
        <v>116</v>
      </c>
      <c r="BT980">
        <v>0</v>
      </c>
      <c r="BV980" s="1">
        <v>42887</v>
      </c>
      <c r="BW980">
        <v>0</v>
      </c>
      <c r="BX980">
        <v>0</v>
      </c>
      <c r="BY980" t="s">
        <v>104</v>
      </c>
      <c r="BZ980">
        <v>0</v>
      </c>
      <c r="CA980">
        <v>0</v>
      </c>
      <c r="CB980">
        <v>0</v>
      </c>
      <c r="CC980">
        <v>0</v>
      </c>
      <c r="CD980">
        <v>1</v>
      </c>
      <c r="CE980">
        <v>163</v>
      </c>
      <c r="CF980" t="s">
        <v>90</v>
      </c>
      <c r="CI980" t="s">
        <v>111</v>
      </c>
      <c r="CJ980" t="s">
        <v>118</v>
      </c>
      <c r="CK980" t="s">
        <v>111</v>
      </c>
      <c r="CL980" t="s">
        <v>119</v>
      </c>
      <c r="CM980" t="s">
        <v>104</v>
      </c>
    </row>
    <row r="981" spans="1:91" x14ac:dyDescent="0.25">
      <c r="A981" t="s">
        <v>89</v>
      </c>
      <c r="B981" t="s">
        <v>90</v>
      </c>
      <c r="C981" t="s">
        <v>2291</v>
      </c>
      <c r="D981" t="s">
        <v>2288</v>
      </c>
      <c r="E981" s="4">
        <v>806134838188</v>
      </c>
      <c r="F981" t="s">
        <v>2289</v>
      </c>
      <c r="G981" s="4">
        <v>115</v>
      </c>
      <c r="H981" s="4">
        <v>230</v>
      </c>
      <c r="I981" t="s">
        <v>2244</v>
      </c>
      <c r="J981" t="s">
        <v>838</v>
      </c>
      <c r="K981" t="s">
        <v>96</v>
      </c>
      <c r="L981" t="s">
        <v>97</v>
      </c>
      <c r="M981" t="s">
        <v>98</v>
      </c>
      <c r="N981" t="s">
        <v>465</v>
      </c>
      <c r="O981" t="s">
        <v>100</v>
      </c>
      <c r="R981">
        <v>16.25</v>
      </c>
      <c r="S981">
        <v>3.75</v>
      </c>
      <c r="T981">
        <v>21</v>
      </c>
      <c r="U981">
        <v>0</v>
      </c>
      <c r="V981">
        <v>0</v>
      </c>
      <c r="W981">
        <v>0</v>
      </c>
      <c r="X981">
        <v>0</v>
      </c>
      <c r="Y981">
        <v>13</v>
      </c>
      <c r="Z981">
        <v>1</v>
      </c>
      <c r="AA981">
        <v>4</v>
      </c>
      <c r="AB981" t="s">
        <v>144</v>
      </c>
      <c r="AD981" t="s">
        <v>144</v>
      </c>
      <c r="AE981" t="s">
        <v>144</v>
      </c>
      <c r="AF981" t="s">
        <v>111</v>
      </c>
      <c r="AG981" t="s">
        <v>105</v>
      </c>
      <c r="AH981">
        <v>25</v>
      </c>
      <c r="AI981">
        <v>19</v>
      </c>
      <c r="AJ981">
        <v>10</v>
      </c>
      <c r="AK981">
        <v>13</v>
      </c>
      <c r="AL981">
        <v>0</v>
      </c>
      <c r="AM981">
        <v>0</v>
      </c>
      <c r="AN981">
        <v>0</v>
      </c>
      <c r="AO981">
        <v>0</v>
      </c>
      <c r="AP981" t="s">
        <v>106</v>
      </c>
      <c r="AQ981" t="s">
        <v>107</v>
      </c>
      <c r="AR981" t="s">
        <v>108</v>
      </c>
      <c r="AS981" t="s">
        <v>109</v>
      </c>
      <c r="AT981" t="s">
        <v>110</v>
      </c>
      <c r="AU981" t="s">
        <v>104</v>
      </c>
      <c r="AV981" t="s">
        <v>2245</v>
      </c>
      <c r="AW981" t="s">
        <v>2245</v>
      </c>
      <c r="AX981" t="s">
        <v>104</v>
      </c>
      <c r="AY981">
        <v>0</v>
      </c>
      <c r="AZ981">
        <v>0</v>
      </c>
      <c r="BA981">
        <v>6.5</v>
      </c>
      <c r="BC981">
        <v>0</v>
      </c>
      <c r="BD981">
        <v>98</v>
      </c>
      <c r="BI981" t="s">
        <v>145</v>
      </c>
      <c r="BJ981" t="s">
        <v>111</v>
      </c>
      <c r="BK981" t="s">
        <v>466</v>
      </c>
      <c r="BL981" t="str">
        <f>"https://www.hvlgroup.com/Products/Specs/"&amp;"HL157201-PN/BK"</f>
        <v>https://www.hvlgroup.com/Products/Specs/HL157201-PN/BK</v>
      </c>
      <c r="BM981" t="s">
        <v>2290</v>
      </c>
      <c r="BN981" t="str">
        <f>"https://www.hvlgroup.com/Product/"&amp;"HL157201-PN/BK"</f>
        <v>https://www.hvlgroup.com/Product/HL157201-PN/BK</v>
      </c>
      <c r="BO981" t="s">
        <v>104</v>
      </c>
      <c r="BP981" t="s">
        <v>104</v>
      </c>
      <c r="BQ981" t="s">
        <v>115</v>
      </c>
      <c r="BR981" t="s">
        <v>116</v>
      </c>
      <c r="BS981" t="s">
        <v>116</v>
      </c>
      <c r="BT981">
        <v>0</v>
      </c>
      <c r="BV981" s="1">
        <v>42887</v>
      </c>
      <c r="BW981">
        <v>0</v>
      </c>
      <c r="BX981">
        <v>0</v>
      </c>
      <c r="BY981" t="s">
        <v>104</v>
      </c>
      <c r="BZ981">
        <v>0</v>
      </c>
      <c r="CA981">
        <v>0</v>
      </c>
      <c r="CB981">
        <v>0</v>
      </c>
      <c r="CC981">
        <v>0</v>
      </c>
      <c r="CD981">
        <v>1</v>
      </c>
      <c r="CE981">
        <v>163</v>
      </c>
      <c r="CF981" t="s">
        <v>90</v>
      </c>
      <c r="CI981" t="s">
        <v>111</v>
      </c>
      <c r="CJ981" t="s">
        <v>118</v>
      </c>
      <c r="CK981" t="s">
        <v>111</v>
      </c>
      <c r="CL981" t="s">
        <v>119</v>
      </c>
      <c r="CM981" t="s">
        <v>104</v>
      </c>
    </row>
    <row r="982" spans="1:91" x14ac:dyDescent="0.25">
      <c r="A982" t="s">
        <v>89</v>
      </c>
      <c r="B982" t="s">
        <v>90</v>
      </c>
      <c r="C982" t="s">
        <v>2292</v>
      </c>
      <c r="D982" t="s">
        <v>2288</v>
      </c>
      <c r="E982" s="4">
        <v>806134838195</v>
      </c>
      <c r="F982" t="s">
        <v>2289</v>
      </c>
      <c r="G982" s="4">
        <v>115</v>
      </c>
      <c r="I982" t="s">
        <v>2244</v>
      </c>
      <c r="J982" t="s">
        <v>838</v>
      </c>
      <c r="K982" t="s">
        <v>96</v>
      </c>
      <c r="L982" t="s">
        <v>97</v>
      </c>
      <c r="M982" t="s">
        <v>98</v>
      </c>
      <c r="N982" t="s">
        <v>779</v>
      </c>
      <c r="O982" t="s">
        <v>100</v>
      </c>
      <c r="R982">
        <v>16.25</v>
      </c>
      <c r="S982">
        <v>3.75</v>
      </c>
      <c r="T982">
        <v>21</v>
      </c>
      <c r="U982">
        <v>0</v>
      </c>
      <c r="V982">
        <v>0</v>
      </c>
      <c r="W982">
        <v>0</v>
      </c>
      <c r="X982">
        <v>0</v>
      </c>
      <c r="Y982">
        <v>13</v>
      </c>
      <c r="Z982">
        <v>1</v>
      </c>
      <c r="AA982">
        <v>4</v>
      </c>
      <c r="AB982" t="s">
        <v>144</v>
      </c>
      <c r="AD982" t="s">
        <v>144</v>
      </c>
      <c r="AE982" t="s">
        <v>144</v>
      </c>
      <c r="AF982" t="s">
        <v>111</v>
      </c>
      <c r="AG982" t="s">
        <v>105</v>
      </c>
      <c r="AH982">
        <v>25</v>
      </c>
      <c r="AI982">
        <v>19</v>
      </c>
      <c r="AJ982">
        <v>10</v>
      </c>
      <c r="AK982">
        <v>13</v>
      </c>
      <c r="AL982">
        <v>0</v>
      </c>
      <c r="AM982">
        <v>0</v>
      </c>
      <c r="AN982">
        <v>0</v>
      </c>
      <c r="AO982">
        <v>0</v>
      </c>
      <c r="AP982" t="s">
        <v>106</v>
      </c>
      <c r="AQ982" t="s">
        <v>107</v>
      </c>
      <c r="AR982" t="s">
        <v>108</v>
      </c>
      <c r="AS982" t="s">
        <v>109</v>
      </c>
      <c r="AT982" t="s">
        <v>110</v>
      </c>
      <c r="AU982" t="s">
        <v>104</v>
      </c>
      <c r="AV982" t="s">
        <v>2245</v>
      </c>
      <c r="AW982" t="s">
        <v>2245</v>
      </c>
      <c r="AX982" t="s">
        <v>104</v>
      </c>
      <c r="AY982">
        <v>0</v>
      </c>
      <c r="AZ982">
        <v>0</v>
      </c>
      <c r="BA982">
        <v>6.5</v>
      </c>
      <c r="BC982">
        <v>0</v>
      </c>
      <c r="BD982">
        <v>98</v>
      </c>
      <c r="BI982" t="s">
        <v>145</v>
      </c>
      <c r="BJ982" t="s">
        <v>111</v>
      </c>
      <c r="BK982" t="s">
        <v>780</v>
      </c>
      <c r="BL982" t="str">
        <f>"https://www.hvlgroup.com/Products/Specs/"&amp;"HL157201-POC/BK"</f>
        <v>https://www.hvlgroup.com/Products/Specs/HL157201-POC/BK</v>
      </c>
      <c r="BM982" t="s">
        <v>2290</v>
      </c>
      <c r="BN982" t="str">
        <f>"https://www.hvlgroup.com/Product/"&amp;"HL157201-POC/BK"</f>
        <v>https://www.hvlgroup.com/Product/HL157201-POC/BK</v>
      </c>
      <c r="BO982" t="s">
        <v>104</v>
      </c>
      <c r="BP982" t="s">
        <v>104</v>
      </c>
      <c r="BQ982" t="s">
        <v>115</v>
      </c>
      <c r="BR982" t="s">
        <v>116</v>
      </c>
      <c r="BS982" t="s">
        <v>116</v>
      </c>
      <c r="BT982">
        <v>0</v>
      </c>
      <c r="BV982" s="1">
        <v>42887</v>
      </c>
      <c r="BW982">
        <v>0</v>
      </c>
      <c r="BX982">
        <v>0</v>
      </c>
      <c r="BY982" t="s">
        <v>104</v>
      </c>
      <c r="BZ982">
        <v>0</v>
      </c>
      <c r="CA982">
        <v>0</v>
      </c>
      <c r="CB982">
        <v>0</v>
      </c>
      <c r="CC982">
        <v>0</v>
      </c>
      <c r="CD982">
        <v>1</v>
      </c>
      <c r="CE982">
        <v>163</v>
      </c>
      <c r="CF982" t="s">
        <v>90</v>
      </c>
      <c r="CG982" s="1">
        <v>43709</v>
      </c>
      <c r="CI982" t="s">
        <v>111</v>
      </c>
      <c r="CJ982" t="s">
        <v>118</v>
      </c>
      <c r="CK982" t="s">
        <v>111</v>
      </c>
      <c r="CL982" t="s">
        <v>119</v>
      </c>
      <c r="CM982" t="s">
        <v>104</v>
      </c>
    </row>
    <row r="983" spans="1:91" x14ac:dyDescent="0.25">
      <c r="A983" t="s">
        <v>89</v>
      </c>
      <c r="B983" t="s">
        <v>90</v>
      </c>
      <c r="C983" t="s">
        <v>2293</v>
      </c>
      <c r="D983" t="s">
        <v>2294</v>
      </c>
      <c r="E983" s="4">
        <v>806134838201</v>
      </c>
      <c r="F983" t="s">
        <v>2295</v>
      </c>
      <c r="G983" s="4">
        <v>230</v>
      </c>
      <c r="H983" s="4">
        <v>460</v>
      </c>
      <c r="I983" t="s">
        <v>2296</v>
      </c>
      <c r="J983" t="s">
        <v>838</v>
      </c>
      <c r="K983" t="s">
        <v>96</v>
      </c>
      <c r="L983" t="s">
        <v>97</v>
      </c>
      <c r="M983" t="s">
        <v>98</v>
      </c>
      <c r="N983" t="s">
        <v>460</v>
      </c>
      <c r="O983" t="s">
        <v>100</v>
      </c>
      <c r="R983">
        <v>20.5</v>
      </c>
      <c r="S983">
        <v>5</v>
      </c>
      <c r="T983">
        <v>61.5</v>
      </c>
      <c r="U983">
        <v>0</v>
      </c>
      <c r="V983">
        <v>0</v>
      </c>
      <c r="W983">
        <v>0</v>
      </c>
      <c r="X983">
        <v>0</v>
      </c>
      <c r="Y983">
        <v>41</v>
      </c>
      <c r="Z983">
        <v>1</v>
      </c>
      <c r="AA983">
        <v>4</v>
      </c>
      <c r="AB983" t="s">
        <v>144</v>
      </c>
      <c r="AD983" t="s">
        <v>144</v>
      </c>
      <c r="AE983" t="s">
        <v>144</v>
      </c>
      <c r="AF983" t="s">
        <v>111</v>
      </c>
      <c r="AG983" t="s">
        <v>105</v>
      </c>
      <c r="AH983">
        <v>66</v>
      </c>
      <c r="AI983">
        <v>25</v>
      </c>
      <c r="AJ983">
        <v>13</v>
      </c>
      <c r="AK983">
        <v>41</v>
      </c>
      <c r="AL983">
        <v>0</v>
      </c>
      <c r="AM983">
        <v>0</v>
      </c>
      <c r="AN983">
        <v>0</v>
      </c>
      <c r="AO983">
        <v>0</v>
      </c>
      <c r="AP983" t="s">
        <v>516</v>
      </c>
      <c r="AQ983" t="s">
        <v>107</v>
      </c>
      <c r="AR983" t="s">
        <v>108</v>
      </c>
      <c r="AS983" t="s">
        <v>109</v>
      </c>
      <c r="AT983" t="s">
        <v>110</v>
      </c>
      <c r="AU983" t="s">
        <v>104</v>
      </c>
      <c r="AV983" t="s">
        <v>2245</v>
      </c>
      <c r="AW983" t="s">
        <v>2245</v>
      </c>
      <c r="AX983" t="s">
        <v>104</v>
      </c>
      <c r="AY983">
        <v>0</v>
      </c>
      <c r="AZ983">
        <v>0</v>
      </c>
      <c r="BA983">
        <v>9</v>
      </c>
      <c r="BC983">
        <v>0</v>
      </c>
      <c r="BD983">
        <v>96</v>
      </c>
      <c r="BI983" t="s">
        <v>145</v>
      </c>
      <c r="BJ983" t="s">
        <v>111</v>
      </c>
      <c r="BK983" t="s">
        <v>461</v>
      </c>
      <c r="BL983" t="str">
        <f>"https://www.hvlgroup.com/Products/Specs/"&amp;"HL157401-AGB/BK"</f>
        <v>https://www.hvlgroup.com/Products/Specs/HL157401-AGB/BK</v>
      </c>
      <c r="BM983" t="s">
        <v>2290</v>
      </c>
      <c r="BN983" t="str">
        <f>"https://www.hvlgroup.com/Product/"&amp;"HL157401-AGB/BK"</f>
        <v>https://www.hvlgroup.com/Product/HL157401-AGB/BK</v>
      </c>
      <c r="BO983" t="s">
        <v>104</v>
      </c>
      <c r="BP983" t="s">
        <v>104</v>
      </c>
      <c r="BQ983" t="s">
        <v>115</v>
      </c>
      <c r="BR983" t="s">
        <v>116</v>
      </c>
      <c r="BS983" t="s">
        <v>116</v>
      </c>
      <c r="BT983">
        <v>0</v>
      </c>
      <c r="BV983" s="1">
        <v>42887</v>
      </c>
      <c r="BW983">
        <v>0</v>
      </c>
      <c r="BX983">
        <v>0</v>
      </c>
      <c r="BY983" t="s">
        <v>104</v>
      </c>
      <c r="BZ983">
        <v>0</v>
      </c>
      <c r="CA983">
        <v>0</v>
      </c>
      <c r="CB983">
        <v>0</v>
      </c>
      <c r="CC983">
        <v>0</v>
      </c>
      <c r="CD983">
        <v>1</v>
      </c>
      <c r="CE983">
        <v>163</v>
      </c>
      <c r="CF983" t="s">
        <v>90</v>
      </c>
      <c r="CI983" t="s">
        <v>111</v>
      </c>
      <c r="CJ983" t="s">
        <v>118</v>
      </c>
      <c r="CK983" t="s">
        <v>111</v>
      </c>
      <c r="CL983" t="s">
        <v>119</v>
      </c>
      <c r="CM983" t="s">
        <v>111</v>
      </c>
    </row>
    <row r="984" spans="1:91" x14ac:dyDescent="0.25">
      <c r="A984" t="s">
        <v>89</v>
      </c>
      <c r="B984" t="s">
        <v>90</v>
      </c>
      <c r="C984" t="s">
        <v>2297</v>
      </c>
      <c r="D984" t="s">
        <v>2294</v>
      </c>
      <c r="E984" s="4">
        <v>806134838218</v>
      </c>
      <c r="F984" t="s">
        <v>2295</v>
      </c>
      <c r="G984" s="4">
        <v>230</v>
      </c>
      <c r="H984" s="4">
        <v>460</v>
      </c>
      <c r="I984" t="s">
        <v>2296</v>
      </c>
      <c r="J984" t="s">
        <v>838</v>
      </c>
      <c r="K984" t="s">
        <v>96</v>
      </c>
      <c r="L984" t="s">
        <v>97</v>
      </c>
      <c r="M984" t="s">
        <v>98</v>
      </c>
      <c r="N984" t="s">
        <v>465</v>
      </c>
      <c r="O984" t="s">
        <v>100</v>
      </c>
      <c r="R984">
        <v>20.5</v>
      </c>
      <c r="S984">
        <v>5</v>
      </c>
      <c r="T984">
        <v>61.5</v>
      </c>
      <c r="U984">
        <v>0</v>
      </c>
      <c r="V984">
        <v>0</v>
      </c>
      <c r="W984">
        <v>0</v>
      </c>
      <c r="X984">
        <v>0</v>
      </c>
      <c r="Y984">
        <v>41</v>
      </c>
      <c r="Z984">
        <v>1</v>
      </c>
      <c r="AA984">
        <v>4</v>
      </c>
      <c r="AB984" t="s">
        <v>144</v>
      </c>
      <c r="AD984" t="s">
        <v>144</v>
      </c>
      <c r="AE984" t="s">
        <v>144</v>
      </c>
      <c r="AF984" t="s">
        <v>111</v>
      </c>
      <c r="AG984" t="s">
        <v>105</v>
      </c>
      <c r="AH984">
        <v>66</v>
      </c>
      <c r="AI984">
        <v>25</v>
      </c>
      <c r="AJ984">
        <v>13</v>
      </c>
      <c r="AK984">
        <v>41</v>
      </c>
      <c r="AL984">
        <v>0</v>
      </c>
      <c r="AM984">
        <v>0</v>
      </c>
      <c r="AN984">
        <v>0</v>
      </c>
      <c r="AO984">
        <v>0</v>
      </c>
      <c r="AP984" t="s">
        <v>516</v>
      </c>
      <c r="AQ984" t="s">
        <v>107</v>
      </c>
      <c r="AR984" t="s">
        <v>108</v>
      </c>
      <c r="AS984" t="s">
        <v>109</v>
      </c>
      <c r="AT984" t="s">
        <v>110</v>
      </c>
      <c r="AU984" t="s">
        <v>104</v>
      </c>
      <c r="AV984" t="s">
        <v>2245</v>
      </c>
      <c r="AW984" t="s">
        <v>2245</v>
      </c>
      <c r="AX984" t="s">
        <v>104</v>
      </c>
      <c r="AY984">
        <v>0</v>
      </c>
      <c r="AZ984">
        <v>0</v>
      </c>
      <c r="BA984">
        <v>9</v>
      </c>
      <c r="BC984">
        <v>0</v>
      </c>
      <c r="BD984">
        <v>96</v>
      </c>
      <c r="BI984" t="s">
        <v>145</v>
      </c>
      <c r="BJ984" t="s">
        <v>111</v>
      </c>
      <c r="BK984" t="s">
        <v>466</v>
      </c>
      <c r="BL984" t="str">
        <f>"https://www.hvlgroup.com/Products/Specs/"&amp;"HL157401-PN/BK"</f>
        <v>https://www.hvlgroup.com/Products/Specs/HL157401-PN/BK</v>
      </c>
      <c r="BM984" t="s">
        <v>2290</v>
      </c>
      <c r="BN984" t="str">
        <f>"https://www.hvlgroup.com/Product/"&amp;"HL157401-PN/BK"</f>
        <v>https://www.hvlgroup.com/Product/HL157401-PN/BK</v>
      </c>
      <c r="BO984" t="s">
        <v>104</v>
      </c>
      <c r="BP984" t="s">
        <v>104</v>
      </c>
      <c r="BQ984" t="s">
        <v>115</v>
      </c>
      <c r="BR984" t="s">
        <v>116</v>
      </c>
      <c r="BS984" t="s">
        <v>116</v>
      </c>
      <c r="BT984">
        <v>0</v>
      </c>
      <c r="BV984" s="1">
        <v>42887</v>
      </c>
      <c r="BW984">
        <v>0</v>
      </c>
      <c r="BX984">
        <v>0</v>
      </c>
      <c r="BY984" t="s">
        <v>104</v>
      </c>
      <c r="BZ984">
        <v>0</v>
      </c>
      <c r="CA984">
        <v>0</v>
      </c>
      <c r="CB984">
        <v>0</v>
      </c>
      <c r="CC984">
        <v>0</v>
      </c>
      <c r="CD984">
        <v>1</v>
      </c>
      <c r="CE984">
        <v>163</v>
      </c>
      <c r="CF984" t="s">
        <v>90</v>
      </c>
      <c r="CI984" t="s">
        <v>111</v>
      </c>
      <c r="CJ984" t="s">
        <v>118</v>
      </c>
      <c r="CK984" t="s">
        <v>111</v>
      </c>
      <c r="CL984" t="s">
        <v>119</v>
      </c>
      <c r="CM984" t="s">
        <v>111</v>
      </c>
    </row>
    <row r="985" spans="1:91" x14ac:dyDescent="0.25">
      <c r="A985" t="s">
        <v>89</v>
      </c>
      <c r="B985" t="s">
        <v>90</v>
      </c>
      <c r="C985" t="s">
        <v>2298</v>
      </c>
      <c r="D985" t="s">
        <v>2294</v>
      </c>
      <c r="E985" s="4">
        <v>806134838225</v>
      </c>
      <c r="F985" t="s">
        <v>2295</v>
      </c>
      <c r="G985" s="4">
        <v>230</v>
      </c>
      <c r="I985" t="s">
        <v>2296</v>
      </c>
      <c r="J985" t="s">
        <v>838</v>
      </c>
      <c r="K985" t="s">
        <v>96</v>
      </c>
      <c r="L985" t="s">
        <v>97</v>
      </c>
      <c r="M985" t="s">
        <v>98</v>
      </c>
      <c r="N985" t="s">
        <v>779</v>
      </c>
      <c r="O985" t="s">
        <v>100</v>
      </c>
      <c r="R985">
        <v>20.5</v>
      </c>
      <c r="S985">
        <v>5</v>
      </c>
      <c r="T985">
        <v>61.5</v>
      </c>
      <c r="U985">
        <v>0</v>
      </c>
      <c r="V985">
        <v>0</v>
      </c>
      <c r="W985">
        <v>0</v>
      </c>
      <c r="X985">
        <v>0</v>
      </c>
      <c r="Y985">
        <v>41</v>
      </c>
      <c r="Z985">
        <v>1</v>
      </c>
      <c r="AA985">
        <v>4</v>
      </c>
      <c r="AB985" t="s">
        <v>144</v>
      </c>
      <c r="AD985" t="s">
        <v>144</v>
      </c>
      <c r="AE985" t="s">
        <v>144</v>
      </c>
      <c r="AF985" t="s">
        <v>111</v>
      </c>
      <c r="AG985" t="s">
        <v>105</v>
      </c>
      <c r="AH985">
        <v>66</v>
      </c>
      <c r="AI985">
        <v>25</v>
      </c>
      <c r="AJ985">
        <v>13</v>
      </c>
      <c r="AK985">
        <v>41</v>
      </c>
      <c r="AL985">
        <v>0</v>
      </c>
      <c r="AM985">
        <v>0</v>
      </c>
      <c r="AN985">
        <v>0</v>
      </c>
      <c r="AO985">
        <v>0</v>
      </c>
      <c r="AP985" t="s">
        <v>516</v>
      </c>
      <c r="AQ985" t="s">
        <v>107</v>
      </c>
      <c r="AR985" t="s">
        <v>108</v>
      </c>
      <c r="AS985" t="s">
        <v>109</v>
      </c>
      <c r="AT985" t="s">
        <v>110</v>
      </c>
      <c r="AU985" t="s">
        <v>104</v>
      </c>
      <c r="AV985" t="s">
        <v>2245</v>
      </c>
      <c r="AW985" t="s">
        <v>2245</v>
      </c>
      <c r="AX985" t="s">
        <v>104</v>
      </c>
      <c r="AY985">
        <v>0</v>
      </c>
      <c r="AZ985">
        <v>0</v>
      </c>
      <c r="BA985">
        <v>9</v>
      </c>
      <c r="BC985">
        <v>0</v>
      </c>
      <c r="BD985">
        <v>96</v>
      </c>
      <c r="BI985" t="s">
        <v>145</v>
      </c>
      <c r="BJ985" t="s">
        <v>111</v>
      </c>
      <c r="BK985" t="s">
        <v>780</v>
      </c>
      <c r="BL985" t="str">
        <f>"https://www.hvlgroup.com/Products/Specs/"&amp;"HL157401-POC/BK"</f>
        <v>https://www.hvlgroup.com/Products/Specs/HL157401-POC/BK</v>
      </c>
      <c r="BM985" t="s">
        <v>2290</v>
      </c>
      <c r="BN985" t="str">
        <f>"https://www.hvlgroup.com/Product/"&amp;"HL157401-POC/BK"</f>
        <v>https://www.hvlgroup.com/Product/HL157401-POC/BK</v>
      </c>
      <c r="BO985" t="s">
        <v>104</v>
      </c>
      <c r="BP985" t="s">
        <v>104</v>
      </c>
      <c r="BQ985" t="s">
        <v>115</v>
      </c>
      <c r="BR985" t="s">
        <v>116</v>
      </c>
      <c r="BS985" t="s">
        <v>116</v>
      </c>
      <c r="BT985">
        <v>0</v>
      </c>
      <c r="BV985" s="1">
        <v>42887</v>
      </c>
      <c r="BW985">
        <v>0</v>
      </c>
      <c r="BX985">
        <v>0</v>
      </c>
      <c r="BY985" t="s">
        <v>104</v>
      </c>
      <c r="BZ985">
        <v>0</v>
      </c>
      <c r="CA985">
        <v>0</v>
      </c>
      <c r="CB985">
        <v>0</v>
      </c>
      <c r="CC985">
        <v>0</v>
      </c>
      <c r="CD985">
        <v>1</v>
      </c>
      <c r="CE985">
        <v>163</v>
      </c>
      <c r="CF985" t="s">
        <v>90</v>
      </c>
      <c r="CG985" s="1">
        <v>43709</v>
      </c>
      <c r="CI985" t="s">
        <v>111</v>
      </c>
      <c r="CJ985" t="s">
        <v>118</v>
      </c>
      <c r="CK985" t="s">
        <v>111</v>
      </c>
      <c r="CL985" t="s">
        <v>119</v>
      </c>
      <c r="CM985" t="s">
        <v>111</v>
      </c>
    </row>
    <row r="986" spans="1:91" x14ac:dyDescent="0.25">
      <c r="A986" t="s">
        <v>89</v>
      </c>
      <c r="B986" t="s">
        <v>90</v>
      </c>
      <c r="C986" t="s">
        <v>2299</v>
      </c>
      <c r="D986" t="s">
        <v>2300</v>
      </c>
      <c r="E986" s="4">
        <v>806134838249</v>
      </c>
      <c r="F986" t="s">
        <v>2301</v>
      </c>
      <c r="G986" s="4">
        <v>34</v>
      </c>
      <c r="I986" t="s">
        <v>2244</v>
      </c>
      <c r="J986" t="s">
        <v>2302</v>
      </c>
      <c r="K986" t="s">
        <v>96</v>
      </c>
      <c r="L986" t="s">
        <v>97</v>
      </c>
      <c r="M986" t="s">
        <v>98</v>
      </c>
      <c r="N986" t="s">
        <v>465</v>
      </c>
      <c r="O986" t="s">
        <v>100</v>
      </c>
      <c r="R986">
        <v>0</v>
      </c>
      <c r="S986">
        <v>0</v>
      </c>
      <c r="T986">
        <v>16</v>
      </c>
      <c r="U986">
        <v>0</v>
      </c>
      <c r="V986">
        <v>0</v>
      </c>
      <c r="W986">
        <v>11.25</v>
      </c>
      <c r="X986">
        <v>0</v>
      </c>
      <c r="Y986">
        <v>10</v>
      </c>
      <c r="Z986">
        <v>1</v>
      </c>
      <c r="AA986">
        <v>75</v>
      </c>
      <c r="AB986" t="s">
        <v>278</v>
      </c>
      <c r="AD986" t="s">
        <v>278</v>
      </c>
      <c r="AE986" t="s">
        <v>278</v>
      </c>
      <c r="AF986" t="s">
        <v>111</v>
      </c>
      <c r="AG986" t="s">
        <v>105</v>
      </c>
      <c r="AH986">
        <v>15</v>
      </c>
      <c r="AI986">
        <v>13</v>
      </c>
      <c r="AJ986">
        <v>11</v>
      </c>
      <c r="AK986">
        <v>10</v>
      </c>
      <c r="AL986">
        <v>0</v>
      </c>
      <c r="AM986">
        <v>0</v>
      </c>
      <c r="AN986">
        <v>0</v>
      </c>
      <c r="AO986">
        <v>0</v>
      </c>
      <c r="AP986" t="s">
        <v>106</v>
      </c>
      <c r="AQ986" t="s">
        <v>107</v>
      </c>
      <c r="AR986" t="s">
        <v>108</v>
      </c>
      <c r="AS986" t="s">
        <v>109</v>
      </c>
      <c r="AT986" t="s">
        <v>110</v>
      </c>
      <c r="AU986" t="s">
        <v>104</v>
      </c>
      <c r="AV986" t="s">
        <v>2245</v>
      </c>
      <c r="AW986" t="s">
        <v>2245</v>
      </c>
      <c r="AX986" t="s">
        <v>104</v>
      </c>
      <c r="AY986">
        <v>0</v>
      </c>
      <c r="AZ986">
        <v>0</v>
      </c>
      <c r="BA986">
        <v>9</v>
      </c>
      <c r="BC986">
        <v>0</v>
      </c>
      <c r="BD986">
        <v>96</v>
      </c>
      <c r="BI986" t="s">
        <v>2246</v>
      </c>
      <c r="BJ986" t="s">
        <v>111</v>
      </c>
      <c r="BK986" t="s">
        <v>466</v>
      </c>
      <c r="BL986" t="str">
        <f>"https://www.hvlgroup.com/Products/Specs/"&amp;"HL158201A-PN/BK"</f>
        <v>https://www.hvlgroup.com/Products/Specs/HL158201A-PN/BK</v>
      </c>
      <c r="BM986" t="s">
        <v>2303</v>
      </c>
      <c r="BN986" t="str">
        <f>"https://www.hvlgroup.com/Product/"&amp;"HL158201A-PN/BK"</f>
        <v>https://www.hvlgroup.com/Product/HL158201A-PN/BK</v>
      </c>
      <c r="BO986" t="s">
        <v>104</v>
      </c>
      <c r="BP986" t="s">
        <v>104</v>
      </c>
      <c r="BQ986" t="s">
        <v>2004</v>
      </c>
      <c r="BR986" t="s">
        <v>116</v>
      </c>
      <c r="BS986" t="s">
        <v>116</v>
      </c>
      <c r="BT986">
        <v>0</v>
      </c>
      <c r="BV986" s="1">
        <v>42887</v>
      </c>
      <c r="BW986">
        <v>0</v>
      </c>
      <c r="BX986">
        <v>0</v>
      </c>
      <c r="BY986" t="s">
        <v>104</v>
      </c>
      <c r="BZ986">
        <v>0</v>
      </c>
      <c r="CA986">
        <v>0</v>
      </c>
      <c r="CB986">
        <v>0</v>
      </c>
      <c r="CC986">
        <v>0</v>
      </c>
      <c r="CD986">
        <v>1</v>
      </c>
      <c r="CE986">
        <v>145</v>
      </c>
      <c r="CF986" t="s">
        <v>90</v>
      </c>
      <c r="CG986" s="1">
        <v>43368</v>
      </c>
      <c r="CI986" t="s">
        <v>111</v>
      </c>
      <c r="CJ986" t="s">
        <v>118</v>
      </c>
      <c r="CK986" t="s">
        <v>111</v>
      </c>
      <c r="CL986" t="s">
        <v>119</v>
      </c>
      <c r="CM986" t="s">
        <v>104</v>
      </c>
    </row>
    <row r="987" spans="1:91" x14ac:dyDescent="0.25">
      <c r="A987" t="s">
        <v>89</v>
      </c>
      <c r="B987" t="s">
        <v>90</v>
      </c>
      <c r="C987" t="s">
        <v>2304</v>
      </c>
      <c r="D987" t="s">
        <v>2300</v>
      </c>
      <c r="E987" s="4">
        <v>806134838256</v>
      </c>
      <c r="F987" t="s">
        <v>2301</v>
      </c>
      <c r="G987" s="4">
        <v>34</v>
      </c>
      <c r="I987" t="s">
        <v>2244</v>
      </c>
      <c r="J987" t="s">
        <v>2302</v>
      </c>
      <c r="K987" t="s">
        <v>96</v>
      </c>
      <c r="L987" t="s">
        <v>97</v>
      </c>
      <c r="M987" t="s">
        <v>98</v>
      </c>
      <c r="N987" t="s">
        <v>779</v>
      </c>
      <c r="O987" t="s">
        <v>100</v>
      </c>
      <c r="R987">
        <v>0</v>
      </c>
      <c r="S987">
        <v>0</v>
      </c>
      <c r="T987">
        <v>16</v>
      </c>
      <c r="U987">
        <v>0</v>
      </c>
      <c r="V987">
        <v>0</v>
      </c>
      <c r="W987">
        <v>11.25</v>
      </c>
      <c r="X987">
        <v>0</v>
      </c>
      <c r="Y987">
        <v>10</v>
      </c>
      <c r="Z987">
        <v>1</v>
      </c>
      <c r="AA987">
        <v>75</v>
      </c>
      <c r="AB987" t="s">
        <v>278</v>
      </c>
      <c r="AD987" t="s">
        <v>278</v>
      </c>
      <c r="AE987" t="s">
        <v>278</v>
      </c>
      <c r="AF987" t="s">
        <v>111</v>
      </c>
      <c r="AG987" t="s">
        <v>105</v>
      </c>
      <c r="AH987">
        <v>15</v>
      </c>
      <c r="AI987">
        <v>13</v>
      </c>
      <c r="AJ987">
        <v>11</v>
      </c>
      <c r="AK987">
        <v>10</v>
      </c>
      <c r="AL987">
        <v>0</v>
      </c>
      <c r="AM987">
        <v>0</v>
      </c>
      <c r="AN987">
        <v>0</v>
      </c>
      <c r="AO987">
        <v>0</v>
      </c>
      <c r="AP987" t="s">
        <v>106</v>
      </c>
      <c r="AQ987" t="s">
        <v>107</v>
      </c>
      <c r="AR987" t="s">
        <v>108</v>
      </c>
      <c r="AS987" t="s">
        <v>109</v>
      </c>
      <c r="AT987" t="s">
        <v>110</v>
      </c>
      <c r="AU987" t="s">
        <v>104</v>
      </c>
      <c r="AV987" t="s">
        <v>2245</v>
      </c>
      <c r="AW987" t="s">
        <v>2245</v>
      </c>
      <c r="AX987" t="s">
        <v>104</v>
      </c>
      <c r="AY987">
        <v>0</v>
      </c>
      <c r="AZ987">
        <v>0</v>
      </c>
      <c r="BA987">
        <v>9</v>
      </c>
      <c r="BC987">
        <v>0</v>
      </c>
      <c r="BD987">
        <v>96</v>
      </c>
      <c r="BI987" t="s">
        <v>2246</v>
      </c>
      <c r="BJ987" t="s">
        <v>111</v>
      </c>
      <c r="BK987" t="s">
        <v>780</v>
      </c>
      <c r="BL987" t="str">
        <f>"https://www.hvlgroup.com/Products/Specs/"&amp;"HL158201A-POC/BK"</f>
        <v>https://www.hvlgroup.com/Products/Specs/HL158201A-POC/BK</v>
      </c>
      <c r="BM987" t="s">
        <v>2303</v>
      </c>
      <c r="BN987" t="str">
        <f>"https://www.hvlgroup.com/Product/"&amp;"HL158201A-POC/BK"</f>
        <v>https://www.hvlgroup.com/Product/HL158201A-POC/BK</v>
      </c>
      <c r="BO987" t="s">
        <v>104</v>
      </c>
      <c r="BP987" t="s">
        <v>104</v>
      </c>
      <c r="BQ987" t="s">
        <v>2004</v>
      </c>
      <c r="BR987" t="s">
        <v>116</v>
      </c>
      <c r="BS987" t="s">
        <v>116</v>
      </c>
      <c r="BT987">
        <v>0</v>
      </c>
      <c r="BV987" s="1">
        <v>42887</v>
      </c>
      <c r="BW987">
        <v>0</v>
      </c>
      <c r="BX987">
        <v>0</v>
      </c>
      <c r="BY987" t="s">
        <v>104</v>
      </c>
      <c r="BZ987">
        <v>0</v>
      </c>
      <c r="CA987">
        <v>0</v>
      </c>
      <c r="CB987">
        <v>0</v>
      </c>
      <c r="CC987">
        <v>0</v>
      </c>
      <c r="CD987">
        <v>1</v>
      </c>
      <c r="CE987">
        <v>145</v>
      </c>
      <c r="CF987" t="s">
        <v>90</v>
      </c>
      <c r="CG987" s="1">
        <v>43368</v>
      </c>
      <c r="CI987" t="s">
        <v>111</v>
      </c>
      <c r="CJ987" t="s">
        <v>118</v>
      </c>
      <c r="CK987" t="s">
        <v>111</v>
      </c>
      <c r="CL987" t="s">
        <v>119</v>
      </c>
      <c r="CM987" t="s">
        <v>104</v>
      </c>
    </row>
    <row r="988" spans="1:91" x14ac:dyDescent="0.25">
      <c r="A988" t="s">
        <v>89</v>
      </c>
      <c r="B988" t="s">
        <v>90</v>
      </c>
      <c r="C988" t="s">
        <v>2305</v>
      </c>
      <c r="D988" t="s">
        <v>2306</v>
      </c>
      <c r="E988" s="4">
        <v>806134834692</v>
      </c>
      <c r="F988" t="s">
        <v>2301</v>
      </c>
      <c r="G988" s="4">
        <v>41</v>
      </c>
      <c r="I988" t="s">
        <v>2244</v>
      </c>
      <c r="J988" t="s">
        <v>2302</v>
      </c>
      <c r="K988" t="s">
        <v>96</v>
      </c>
      <c r="L988" t="s">
        <v>97</v>
      </c>
      <c r="M988" t="s">
        <v>98</v>
      </c>
      <c r="N988" t="s">
        <v>460</v>
      </c>
      <c r="O988" t="s">
        <v>100</v>
      </c>
      <c r="P988" t="s">
        <v>2061</v>
      </c>
      <c r="Q988" t="s">
        <v>2269</v>
      </c>
      <c r="R988">
        <v>0</v>
      </c>
      <c r="S988">
        <v>0</v>
      </c>
      <c r="T988">
        <v>20</v>
      </c>
      <c r="U988">
        <v>0</v>
      </c>
      <c r="V988">
        <v>0</v>
      </c>
      <c r="W988">
        <v>11.25</v>
      </c>
      <c r="X988">
        <v>0</v>
      </c>
      <c r="Y988">
        <v>11</v>
      </c>
      <c r="Z988">
        <v>1</v>
      </c>
      <c r="AA988">
        <v>60</v>
      </c>
      <c r="AB988" t="s">
        <v>103</v>
      </c>
      <c r="AD988" t="s">
        <v>103</v>
      </c>
      <c r="AE988" t="s">
        <v>103</v>
      </c>
      <c r="AF988" t="s">
        <v>104</v>
      </c>
      <c r="AG988" t="s">
        <v>105</v>
      </c>
      <c r="AH988">
        <v>20</v>
      </c>
      <c r="AI988">
        <v>13</v>
      </c>
      <c r="AJ988">
        <v>15</v>
      </c>
      <c r="AK988">
        <v>11</v>
      </c>
      <c r="AL988">
        <v>0</v>
      </c>
      <c r="AM988">
        <v>0</v>
      </c>
      <c r="AN988">
        <v>0</v>
      </c>
      <c r="AO988">
        <v>0</v>
      </c>
      <c r="AP988" t="s">
        <v>106</v>
      </c>
      <c r="AQ988" t="s">
        <v>107</v>
      </c>
      <c r="AR988" t="s">
        <v>108</v>
      </c>
      <c r="AS988" t="s">
        <v>109</v>
      </c>
      <c r="AT988" t="s">
        <v>110</v>
      </c>
      <c r="AU988" t="s">
        <v>104</v>
      </c>
      <c r="AV988" t="s">
        <v>2245</v>
      </c>
      <c r="AW988" t="s">
        <v>2245</v>
      </c>
      <c r="AX988" t="s">
        <v>104</v>
      </c>
      <c r="AY988">
        <v>0</v>
      </c>
      <c r="AZ988">
        <v>0</v>
      </c>
      <c r="BA988">
        <v>9</v>
      </c>
      <c r="BC988">
        <v>0</v>
      </c>
      <c r="BD988">
        <v>96</v>
      </c>
      <c r="BI988" t="s">
        <v>2246</v>
      </c>
      <c r="BJ988" t="s">
        <v>111</v>
      </c>
      <c r="BK988" t="s">
        <v>461</v>
      </c>
      <c r="BL988" t="str">
        <f>"https://www.hvlgroup.com/Products/Specs/"&amp;"HL158201B-AGB/BK"</f>
        <v>https://www.hvlgroup.com/Products/Specs/HL158201B-AGB/BK</v>
      </c>
      <c r="BM988" t="s">
        <v>2307</v>
      </c>
      <c r="BN988" t="str">
        <f>"https://www.hvlgroup.com/Product/"&amp;"HL158201B-AGB/BK"</f>
        <v>https://www.hvlgroup.com/Product/HL158201B-AGB/BK</v>
      </c>
      <c r="BO988" t="s">
        <v>104</v>
      </c>
      <c r="BP988" t="s">
        <v>104</v>
      </c>
      <c r="BQ988" t="s">
        <v>2004</v>
      </c>
      <c r="BR988" t="s">
        <v>116</v>
      </c>
      <c r="BS988" t="s">
        <v>1211</v>
      </c>
      <c r="BT988">
        <v>8</v>
      </c>
      <c r="BV988" s="1">
        <v>42887</v>
      </c>
      <c r="BW988">
        <v>0</v>
      </c>
      <c r="BX988">
        <v>0</v>
      </c>
      <c r="BY988" t="s">
        <v>104</v>
      </c>
      <c r="BZ988">
        <v>0</v>
      </c>
      <c r="CA988">
        <v>0</v>
      </c>
      <c r="CB988">
        <v>0</v>
      </c>
      <c r="CC988">
        <v>0</v>
      </c>
      <c r="CD988">
        <v>1</v>
      </c>
      <c r="CE988">
        <v>145</v>
      </c>
      <c r="CF988" t="s">
        <v>90</v>
      </c>
      <c r="CG988" s="1">
        <v>43368</v>
      </c>
      <c r="CI988" t="s">
        <v>111</v>
      </c>
      <c r="CJ988" t="s">
        <v>118</v>
      </c>
      <c r="CK988" t="s">
        <v>111</v>
      </c>
      <c r="CL988" t="s">
        <v>119</v>
      </c>
      <c r="CM988" t="s">
        <v>104</v>
      </c>
    </row>
    <row r="989" spans="1:91" x14ac:dyDescent="0.25">
      <c r="A989" t="s">
        <v>89</v>
      </c>
      <c r="B989" t="s">
        <v>90</v>
      </c>
      <c r="C989" t="s">
        <v>2308</v>
      </c>
      <c r="D989" t="s">
        <v>2306</v>
      </c>
      <c r="E989" s="4">
        <v>806134834715</v>
      </c>
      <c r="F989" t="s">
        <v>2301</v>
      </c>
      <c r="G989" s="4">
        <v>41</v>
      </c>
      <c r="I989" t="s">
        <v>2244</v>
      </c>
      <c r="J989" t="s">
        <v>2302</v>
      </c>
      <c r="K989" t="s">
        <v>96</v>
      </c>
      <c r="L989" t="s">
        <v>97</v>
      </c>
      <c r="M989" t="s">
        <v>98</v>
      </c>
      <c r="N989" t="s">
        <v>779</v>
      </c>
      <c r="O989" t="s">
        <v>100</v>
      </c>
      <c r="P989" t="s">
        <v>2061</v>
      </c>
      <c r="Q989" t="s">
        <v>2269</v>
      </c>
      <c r="R989">
        <v>0</v>
      </c>
      <c r="S989">
        <v>0</v>
      </c>
      <c r="T989">
        <v>20</v>
      </c>
      <c r="U989">
        <v>0</v>
      </c>
      <c r="V989">
        <v>0</v>
      </c>
      <c r="W989">
        <v>11.25</v>
      </c>
      <c r="X989">
        <v>0</v>
      </c>
      <c r="Y989">
        <v>11</v>
      </c>
      <c r="Z989">
        <v>1</v>
      </c>
      <c r="AA989">
        <v>60</v>
      </c>
      <c r="AB989" t="s">
        <v>103</v>
      </c>
      <c r="AD989" t="s">
        <v>103</v>
      </c>
      <c r="AE989" t="s">
        <v>103</v>
      </c>
      <c r="AF989" t="s">
        <v>104</v>
      </c>
      <c r="AG989" t="s">
        <v>105</v>
      </c>
      <c r="AH989">
        <v>20</v>
      </c>
      <c r="AI989">
        <v>13</v>
      </c>
      <c r="AJ989">
        <v>15</v>
      </c>
      <c r="AK989">
        <v>11</v>
      </c>
      <c r="AL989">
        <v>0</v>
      </c>
      <c r="AM989">
        <v>0</v>
      </c>
      <c r="AN989">
        <v>0</v>
      </c>
      <c r="AO989">
        <v>0</v>
      </c>
      <c r="AP989" t="s">
        <v>106</v>
      </c>
      <c r="AQ989" t="s">
        <v>107</v>
      </c>
      <c r="AR989" t="s">
        <v>108</v>
      </c>
      <c r="AS989" t="s">
        <v>109</v>
      </c>
      <c r="AT989" t="s">
        <v>110</v>
      </c>
      <c r="AU989" t="s">
        <v>104</v>
      </c>
      <c r="AV989" t="s">
        <v>2245</v>
      </c>
      <c r="AW989" t="s">
        <v>2245</v>
      </c>
      <c r="AX989" t="s">
        <v>104</v>
      </c>
      <c r="AY989">
        <v>0</v>
      </c>
      <c r="AZ989">
        <v>0</v>
      </c>
      <c r="BA989">
        <v>9</v>
      </c>
      <c r="BC989">
        <v>0</v>
      </c>
      <c r="BD989">
        <v>96</v>
      </c>
      <c r="BI989" t="s">
        <v>2246</v>
      </c>
      <c r="BJ989" t="s">
        <v>111</v>
      </c>
      <c r="BK989" t="s">
        <v>780</v>
      </c>
      <c r="BL989" t="str">
        <f>"https://www.hvlgroup.com/Products/Specs/"&amp;"HL158201B-POC/BK"</f>
        <v>https://www.hvlgroup.com/Products/Specs/HL158201B-POC/BK</v>
      </c>
      <c r="BM989" t="s">
        <v>2307</v>
      </c>
      <c r="BN989" t="str">
        <f>"https://www.hvlgroup.com/Product/"&amp;"HL158201B-POC/BK"</f>
        <v>https://www.hvlgroup.com/Product/HL158201B-POC/BK</v>
      </c>
      <c r="BO989" t="s">
        <v>104</v>
      </c>
      <c r="BP989" t="s">
        <v>104</v>
      </c>
      <c r="BQ989" t="s">
        <v>2004</v>
      </c>
      <c r="BR989" t="s">
        <v>116</v>
      </c>
      <c r="BS989" t="s">
        <v>1211</v>
      </c>
      <c r="BT989">
        <v>8</v>
      </c>
      <c r="BV989" s="1">
        <v>42887</v>
      </c>
      <c r="BW989">
        <v>0</v>
      </c>
      <c r="BX989">
        <v>0</v>
      </c>
      <c r="BY989" t="s">
        <v>104</v>
      </c>
      <c r="BZ989">
        <v>0</v>
      </c>
      <c r="CA989">
        <v>0</v>
      </c>
      <c r="CB989">
        <v>0</v>
      </c>
      <c r="CC989">
        <v>0</v>
      </c>
      <c r="CD989">
        <v>1</v>
      </c>
      <c r="CE989">
        <v>145</v>
      </c>
      <c r="CF989" t="s">
        <v>90</v>
      </c>
      <c r="CG989" s="1">
        <v>43368</v>
      </c>
      <c r="CI989" t="s">
        <v>111</v>
      </c>
      <c r="CJ989" t="s">
        <v>118</v>
      </c>
      <c r="CK989" t="s">
        <v>111</v>
      </c>
      <c r="CL989" t="s">
        <v>119</v>
      </c>
      <c r="CM989" t="s">
        <v>104</v>
      </c>
    </row>
    <row r="990" spans="1:91" x14ac:dyDescent="0.25">
      <c r="A990" t="s">
        <v>89</v>
      </c>
      <c r="B990" t="s">
        <v>90</v>
      </c>
      <c r="C990" t="s">
        <v>2309</v>
      </c>
      <c r="D990" t="s">
        <v>2310</v>
      </c>
      <c r="E990" s="4">
        <v>806134839802</v>
      </c>
      <c r="F990" t="s">
        <v>2311</v>
      </c>
      <c r="G990" s="4">
        <v>75</v>
      </c>
      <c r="I990" t="s">
        <v>2296</v>
      </c>
      <c r="J990" t="s">
        <v>2312</v>
      </c>
      <c r="K990" t="s">
        <v>96</v>
      </c>
      <c r="L990" t="s">
        <v>97</v>
      </c>
      <c r="M990" t="s">
        <v>98</v>
      </c>
      <c r="N990" t="s">
        <v>465</v>
      </c>
      <c r="O990" t="s">
        <v>100</v>
      </c>
      <c r="R990">
        <v>0</v>
      </c>
      <c r="S990">
        <v>0</v>
      </c>
      <c r="T990">
        <v>61.5</v>
      </c>
      <c r="U990">
        <v>0</v>
      </c>
      <c r="V990">
        <v>0</v>
      </c>
      <c r="W990">
        <v>6.75</v>
      </c>
      <c r="X990">
        <v>0</v>
      </c>
      <c r="Y990">
        <v>13.2</v>
      </c>
      <c r="Z990">
        <v>1</v>
      </c>
      <c r="AA990">
        <v>60</v>
      </c>
      <c r="AB990" t="s">
        <v>163</v>
      </c>
      <c r="AD990" t="s">
        <v>163</v>
      </c>
      <c r="AE990" t="s">
        <v>163</v>
      </c>
      <c r="AF990" t="s">
        <v>111</v>
      </c>
      <c r="AG990" t="s">
        <v>105</v>
      </c>
      <c r="AH990">
        <v>15</v>
      </c>
      <c r="AI990">
        <v>12</v>
      </c>
      <c r="AJ990">
        <v>10</v>
      </c>
      <c r="AK990">
        <v>16</v>
      </c>
      <c r="AL990">
        <v>0</v>
      </c>
      <c r="AM990">
        <v>0</v>
      </c>
      <c r="AN990">
        <v>0</v>
      </c>
      <c r="AO990">
        <v>0</v>
      </c>
      <c r="AP990" t="s">
        <v>106</v>
      </c>
      <c r="AQ990" t="s">
        <v>107</v>
      </c>
      <c r="AR990" t="s">
        <v>108</v>
      </c>
      <c r="AS990" t="s">
        <v>109</v>
      </c>
      <c r="AT990" t="s">
        <v>110</v>
      </c>
      <c r="AU990" t="s">
        <v>104</v>
      </c>
      <c r="AV990" t="s">
        <v>2245</v>
      </c>
      <c r="AW990" t="s">
        <v>2245</v>
      </c>
      <c r="AX990" t="s">
        <v>104</v>
      </c>
      <c r="AY990">
        <v>0</v>
      </c>
      <c r="AZ990">
        <v>0</v>
      </c>
      <c r="BA990">
        <v>7</v>
      </c>
      <c r="BC990">
        <v>0</v>
      </c>
      <c r="BD990">
        <v>96</v>
      </c>
      <c r="BI990" t="s">
        <v>2246</v>
      </c>
      <c r="BJ990" t="s">
        <v>111</v>
      </c>
      <c r="BK990" t="s">
        <v>466</v>
      </c>
      <c r="BL990" t="str">
        <f>"https://www.hvlgroup.com/Products/Specs/"&amp;"HL163401-PN/BK"</f>
        <v>https://www.hvlgroup.com/Products/Specs/HL163401-PN/BK</v>
      </c>
      <c r="BM990" t="s">
        <v>2313</v>
      </c>
      <c r="BN990" t="str">
        <f>"https://www.hvlgroup.com/Product/"&amp;"HL163401-PN/BK"</f>
        <v>https://www.hvlgroup.com/Product/HL163401-PN/BK</v>
      </c>
      <c r="BO990" t="s">
        <v>104</v>
      </c>
      <c r="BP990" t="s">
        <v>104</v>
      </c>
      <c r="BQ990" t="s">
        <v>2004</v>
      </c>
      <c r="BR990" t="s">
        <v>116</v>
      </c>
      <c r="BS990" t="s">
        <v>116</v>
      </c>
      <c r="BT990">
        <v>0</v>
      </c>
      <c r="BV990" s="1">
        <v>42887</v>
      </c>
      <c r="BW990">
        <v>0</v>
      </c>
      <c r="BX990">
        <v>0</v>
      </c>
      <c r="BY990" t="s">
        <v>104</v>
      </c>
      <c r="BZ990">
        <v>0</v>
      </c>
      <c r="CA990">
        <v>0</v>
      </c>
      <c r="CB990">
        <v>0</v>
      </c>
      <c r="CC990">
        <v>0</v>
      </c>
      <c r="CD990">
        <v>1</v>
      </c>
      <c r="CE990">
        <v>134</v>
      </c>
      <c r="CF990" t="s">
        <v>90</v>
      </c>
      <c r="CG990" s="1">
        <v>43368</v>
      </c>
      <c r="CI990" t="s">
        <v>111</v>
      </c>
      <c r="CJ990" t="s">
        <v>118</v>
      </c>
      <c r="CK990" t="s">
        <v>111</v>
      </c>
      <c r="CL990" t="s">
        <v>119</v>
      </c>
      <c r="CM990" t="s">
        <v>104</v>
      </c>
    </row>
    <row r="991" spans="1:91" x14ac:dyDescent="0.25">
      <c r="A991" t="s">
        <v>89</v>
      </c>
      <c r="B991" t="s">
        <v>90</v>
      </c>
      <c r="C991" t="s">
        <v>2314</v>
      </c>
      <c r="D991" t="s">
        <v>2315</v>
      </c>
      <c r="E991" s="4">
        <v>806134839734</v>
      </c>
      <c r="F991" t="s">
        <v>2316</v>
      </c>
      <c r="G991" s="4">
        <v>57</v>
      </c>
      <c r="I991" t="s">
        <v>2244</v>
      </c>
      <c r="J991" t="s">
        <v>2317</v>
      </c>
      <c r="K991" t="s">
        <v>96</v>
      </c>
      <c r="L991" t="s">
        <v>97</v>
      </c>
      <c r="M991" t="s">
        <v>98</v>
      </c>
      <c r="N991" t="s">
        <v>124</v>
      </c>
      <c r="O991" t="s">
        <v>100</v>
      </c>
      <c r="R991">
        <v>0</v>
      </c>
      <c r="S991">
        <v>8</v>
      </c>
      <c r="T991">
        <v>22.25</v>
      </c>
      <c r="U991">
        <v>0</v>
      </c>
      <c r="V991">
        <v>0</v>
      </c>
      <c r="W991">
        <v>0</v>
      </c>
      <c r="X991">
        <v>0</v>
      </c>
      <c r="Y991">
        <v>9.02</v>
      </c>
      <c r="Z991">
        <v>2</v>
      </c>
      <c r="AA991">
        <v>75</v>
      </c>
      <c r="AB991" t="s">
        <v>278</v>
      </c>
      <c r="AD991" t="s">
        <v>278</v>
      </c>
      <c r="AE991" t="s">
        <v>278</v>
      </c>
      <c r="AF991" t="s">
        <v>111</v>
      </c>
      <c r="AG991" t="s">
        <v>105</v>
      </c>
      <c r="AH991">
        <v>17</v>
      </c>
      <c r="AI991">
        <v>14</v>
      </c>
      <c r="AJ991">
        <v>8</v>
      </c>
      <c r="AK991">
        <v>11</v>
      </c>
      <c r="AL991">
        <v>0</v>
      </c>
      <c r="AM991">
        <v>0</v>
      </c>
      <c r="AN991">
        <v>0</v>
      </c>
      <c r="AO991">
        <v>0</v>
      </c>
      <c r="AP991" t="s">
        <v>106</v>
      </c>
      <c r="AQ991" t="s">
        <v>107</v>
      </c>
      <c r="AR991" t="s">
        <v>108</v>
      </c>
      <c r="AS991" t="s">
        <v>109</v>
      </c>
      <c r="AT991" t="s">
        <v>110</v>
      </c>
      <c r="AU991" t="s">
        <v>104</v>
      </c>
      <c r="AV991" t="s">
        <v>2245</v>
      </c>
      <c r="AW991" t="s">
        <v>2245</v>
      </c>
      <c r="AX991" t="s">
        <v>104</v>
      </c>
      <c r="AY991">
        <v>0</v>
      </c>
      <c r="AZ991">
        <v>0</v>
      </c>
      <c r="BA991">
        <v>4.5</v>
      </c>
      <c r="BC991">
        <v>0</v>
      </c>
      <c r="BD991">
        <v>96</v>
      </c>
      <c r="BI991" t="s">
        <v>2246</v>
      </c>
      <c r="BJ991" t="s">
        <v>111</v>
      </c>
      <c r="BK991" t="s">
        <v>125</v>
      </c>
      <c r="BL991" t="str">
        <f>"https://www.hvlgroup.com/Products/Specs/"&amp;"HL165201-PN"</f>
        <v>https://www.hvlgroup.com/Products/Specs/HL165201-PN</v>
      </c>
      <c r="BM991" t="s">
        <v>2318</v>
      </c>
      <c r="BN991" t="str">
        <f>"https://www.hvlgroup.com/Product/"&amp;"HL165201-PN"</f>
        <v>https://www.hvlgroup.com/Product/HL165201-PN</v>
      </c>
      <c r="BO991" t="s">
        <v>104</v>
      </c>
      <c r="BP991" t="s">
        <v>104</v>
      </c>
      <c r="BQ991" t="s">
        <v>640</v>
      </c>
      <c r="BR991" t="s">
        <v>116</v>
      </c>
      <c r="BS991" t="s">
        <v>116</v>
      </c>
      <c r="BT991">
        <v>0</v>
      </c>
      <c r="BV991" s="1">
        <v>42887</v>
      </c>
      <c r="BW991">
        <v>0</v>
      </c>
      <c r="BX991">
        <v>0</v>
      </c>
      <c r="BY991" t="s">
        <v>104</v>
      </c>
      <c r="BZ991">
        <v>0</v>
      </c>
      <c r="CA991">
        <v>0</v>
      </c>
      <c r="CB991">
        <v>0</v>
      </c>
      <c r="CC991">
        <v>0</v>
      </c>
      <c r="CD991">
        <v>1</v>
      </c>
      <c r="CE991">
        <v>149</v>
      </c>
      <c r="CF991" t="s">
        <v>90</v>
      </c>
      <c r="CG991" s="1">
        <v>43368</v>
      </c>
      <c r="CI991" t="s">
        <v>111</v>
      </c>
      <c r="CJ991" t="s">
        <v>118</v>
      </c>
      <c r="CK991" t="s">
        <v>111</v>
      </c>
      <c r="CL991" t="s">
        <v>119</v>
      </c>
      <c r="CM991" t="s">
        <v>104</v>
      </c>
    </row>
    <row r="992" spans="1:91" x14ac:dyDescent="0.25">
      <c r="A992" t="s">
        <v>89</v>
      </c>
      <c r="B992" t="s">
        <v>90</v>
      </c>
      <c r="C992" t="s">
        <v>2319</v>
      </c>
      <c r="D992" t="s">
        <v>2315</v>
      </c>
      <c r="E992" s="4">
        <v>806134839741</v>
      </c>
      <c r="F992" t="s">
        <v>2316</v>
      </c>
      <c r="G992" s="4">
        <v>57</v>
      </c>
      <c r="I992" t="s">
        <v>2244</v>
      </c>
      <c r="J992" t="s">
        <v>2317</v>
      </c>
      <c r="K992" t="s">
        <v>96</v>
      </c>
      <c r="L992" t="s">
        <v>97</v>
      </c>
      <c r="M992" t="s">
        <v>98</v>
      </c>
      <c r="N992" t="s">
        <v>151</v>
      </c>
      <c r="O992" t="s">
        <v>100</v>
      </c>
      <c r="R992">
        <v>0</v>
      </c>
      <c r="S992">
        <v>8</v>
      </c>
      <c r="T992">
        <v>22.25</v>
      </c>
      <c r="U992">
        <v>0</v>
      </c>
      <c r="V992">
        <v>0</v>
      </c>
      <c r="W992">
        <v>0</v>
      </c>
      <c r="X992">
        <v>0</v>
      </c>
      <c r="Y992">
        <v>9.02</v>
      </c>
      <c r="Z992">
        <v>2</v>
      </c>
      <c r="AA992">
        <v>75</v>
      </c>
      <c r="AB992" t="s">
        <v>278</v>
      </c>
      <c r="AD992" t="s">
        <v>278</v>
      </c>
      <c r="AE992" t="s">
        <v>278</v>
      </c>
      <c r="AF992" t="s">
        <v>111</v>
      </c>
      <c r="AG992" t="s">
        <v>105</v>
      </c>
      <c r="AH992">
        <v>17</v>
      </c>
      <c r="AI992">
        <v>14</v>
      </c>
      <c r="AJ992">
        <v>8</v>
      </c>
      <c r="AK992">
        <v>11</v>
      </c>
      <c r="AL992">
        <v>0</v>
      </c>
      <c r="AM992">
        <v>0</v>
      </c>
      <c r="AN992">
        <v>0</v>
      </c>
      <c r="AO992">
        <v>0</v>
      </c>
      <c r="AP992" t="s">
        <v>106</v>
      </c>
      <c r="AQ992" t="s">
        <v>107</v>
      </c>
      <c r="AR992" t="s">
        <v>108</v>
      </c>
      <c r="AS992" t="s">
        <v>109</v>
      </c>
      <c r="AT992" t="s">
        <v>110</v>
      </c>
      <c r="AU992" t="s">
        <v>104</v>
      </c>
      <c r="AV992" t="s">
        <v>2245</v>
      </c>
      <c r="AW992" t="s">
        <v>2245</v>
      </c>
      <c r="AX992" t="s">
        <v>104</v>
      </c>
      <c r="AY992">
        <v>0</v>
      </c>
      <c r="AZ992">
        <v>0</v>
      </c>
      <c r="BA992">
        <v>4.5</v>
      </c>
      <c r="BC992">
        <v>0</v>
      </c>
      <c r="BD992">
        <v>96</v>
      </c>
      <c r="BI992" t="s">
        <v>2246</v>
      </c>
      <c r="BJ992" t="s">
        <v>111</v>
      </c>
      <c r="BK992" t="s">
        <v>152</v>
      </c>
      <c r="BL992" t="str">
        <f>"https://www.hvlgroup.com/Products/Specs/"&amp;"HL165201-POC"</f>
        <v>https://www.hvlgroup.com/Products/Specs/HL165201-POC</v>
      </c>
      <c r="BM992" t="s">
        <v>2318</v>
      </c>
      <c r="BN992" t="str">
        <f>"https://www.hvlgroup.com/Product/"&amp;"HL165201-POC"</f>
        <v>https://www.hvlgroup.com/Product/HL165201-POC</v>
      </c>
      <c r="BO992" t="s">
        <v>104</v>
      </c>
      <c r="BP992" t="s">
        <v>104</v>
      </c>
      <c r="BQ992" t="s">
        <v>640</v>
      </c>
      <c r="BR992" t="s">
        <v>116</v>
      </c>
      <c r="BS992" t="s">
        <v>116</v>
      </c>
      <c r="BT992">
        <v>0</v>
      </c>
      <c r="BV992" s="1">
        <v>42887</v>
      </c>
      <c r="BW992">
        <v>0</v>
      </c>
      <c r="BX992">
        <v>0</v>
      </c>
      <c r="BY992" t="s">
        <v>104</v>
      </c>
      <c r="BZ992">
        <v>0</v>
      </c>
      <c r="CA992">
        <v>0</v>
      </c>
      <c r="CB992">
        <v>0</v>
      </c>
      <c r="CC992">
        <v>0</v>
      </c>
      <c r="CD992">
        <v>1</v>
      </c>
      <c r="CE992">
        <v>149</v>
      </c>
      <c r="CF992" t="s">
        <v>90</v>
      </c>
      <c r="CG992" s="1">
        <v>43368</v>
      </c>
      <c r="CI992" t="s">
        <v>111</v>
      </c>
      <c r="CJ992" t="s">
        <v>118</v>
      </c>
      <c r="CK992" t="s">
        <v>111</v>
      </c>
      <c r="CL992" t="s">
        <v>119</v>
      </c>
      <c r="CM992" t="s">
        <v>104</v>
      </c>
    </row>
    <row r="993" spans="1:91" x14ac:dyDescent="0.25">
      <c r="A993" t="s">
        <v>89</v>
      </c>
      <c r="B993" t="s">
        <v>90</v>
      </c>
      <c r="C993" t="s">
        <v>2320</v>
      </c>
      <c r="D993" t="s">
        <v>2321</v>
      </c>
      <c r="E993" s="4">
        <v>806134839819</v>
      </c>
      <c r="F993" t="s">
        <v>2316</v>
      </c>
      <c r="G993" s="4">
        <v>203</v>
      </c>
      <c r="H993" s="4">
        <v>406</v>
      </c>
      <c r="I993" t="s">
        <v>2244</v>
      </c>
      <c r="J993" t="s">
        <v>2322</v>
      </c>
      <c r="K993" t="s">
        <v>96</v>
      </c>
      <c r="L993" t="s">
        <v>97</v>
      </c>
      <c r="M993" t="s">
        <v>98</v>
      </c>
      <c r="N993" t="s">
        <v>99</v>
      </c>
      <c r="O993" t="s">
        <v>100</v>
      </c>
      <c r="P993" t="s">
        <v>101</v>
      </c>
      <c r="Q993" t="s">
        <v>102</v>
      </c>
      <c r="R993">
        <v>16.25</v>
      </c>
      <c r="S993">
        <v>16.25</v>
      </c>
      <c r="T993">
        <v>17.5</v>
      </c>
      <c r="U993">
        <v>0</v>
      </c>
      <c r="V993">
        <v>0</v>
      </c>
      <c r="W993">
        <v>0</v>
      </c>
      <c r="X993">
        <v>0</v>
      </c>
      <c r="Y993">
        <v>11.88</v>
      </c>
      <c r="Z993">
        <v>2</v>
      </c>
      <c r="AA993">
        <v>4</v>
      </c>
      <c r="AB993" t="s">
        <v>144</v>
      </c>
      <c r="AD993" t="s">
        <v>144</v>
      </c>
      <c r="AE993" t="s">
        <v>144</v>
      </c>
      <c r="AF993" t="s">
        <v>111</v>
      </c>
      <c r="AG993" t="s">
        <v>105</v>
      </c>
      <c r="AH993">
        <v>22</v>
      </c>
      <c r="AI993">
        <v>21</v>
      </c>
      <c r="AJ993">
        <v>11</v>
      </c>
      <c r="AK993">
        <v>14</v>
      </c>
      <c r="AL993">
        <v>0</v>
      </c>
      <c r="AM993">
        <v>0</v>
      </c>
      <c r="AN993">
        <v>0</v>
      </c>
      <c r="AO993">
        <v>0</v>
      </c>
      <c r="AP993" t="s">
        <v>106</v>
      </c>
      <c r="AQ993" t="s">
        <v>107</v>
      </c>
      <c r="AR993" t="s">
        <v>108</v>
      </c>
      <c r="AS993" t="s">
        <v>109</v>
      </c>
      <c r="AT993" t="s">
        <v>110</v>
      </c>
      <c r="AU993" t="s">
        <v>104</v>
      </c>
      <c r="AV993" t="s">
        <v>2245</v>
      </c>
      <c r="AW993" t="s">
        <v>2245</v>
      </c>
      <c r="AX993" t="s">
        <v>104</v>
      </c>
      <c r="AY993">
        <v>0</v>
      </c>
      <c r="AZ993">
        <v>0</v>
      </c>
      <c r="BA993">
        <v>3.5</v>
      </c>
      <c r="BC993">
        <v>0</v>
      </c>
      <c r="BD993">
        <v>96</v>
      </c>
      <c r="BI993" t="s">
        <v>145</v>
      </c>
      <c r="BJ993" t="s">
        <v>111</v>
      </c>
      <c r="BK993" t="s">
        <v>113</v>
      </c>
      <c r="BL993" t="str">
        <f>"https://www.hvlgroup.com/Products/Specs/"&amp;"HL170201-AGB"</f>
        <v>https://www.hvlgroup.com/Products/Specs/HL170201-AGB</v>
      </c>
      <c r="BM993" t="s">
        <v>2323</v>
      </c>
      <c r="BN993" t="str">
        <f>"https://www.hvlgroup.com/Product/"&amp;"HL170201-AGB"</f>
        <v>https://www.hvlgroup.com/Product/HL170201-AGB</v>
      </c>
      <c r="BO993" t="s">
        <v>104</v>
      </c>
      <c r="BP993" t="s">
        <v>104</v>
      </c>
      <c r="BQ993" t="s">
        <v>803</v>
      </c>
      <c r="BR993" t="s">
        <v>116</v>
      </c>
      <c r="BS993" t="s">
        <v>757</v>
      </c>
      <c r="BT993">
        <v>7</v>
      </c>
      <c r="BV993" s="1">
        <v>42887</v>
      </c>
      <c r="BW993">
        <v>0</v>
      </c>
      <c r="BX993">
        <v>0</v>
      </c>
      <c r="BY993" t="s">
        <v>104</v>
      </c>
      <c r="BZ993">
        <v>0</v>
      </c>
      <c r="CA993">
        <v>0</v>
      </c>
      <c r="CB993">
        <v>0</v>
      </c>
      <c r="CC993">
        <v>0</v>
      </c>
      <c r="CD993">
        <v>1</v>
      </c>
      <c r="CE993">
        <v>177</v>
      </c>
      <c r="CF993" t="s">
        <v>90</v>
      </c>
      <c r="CI993" t="s">
        <v>111</v>
      </c>
      <c r="CJ993" t="s">
        <v>118</v>
      </c>
      <c r="CK993" t="s">
        <v>111</v>
      </c>
      <c r="CL993" t="s">
        <v>119</v>
      </c>
      <c r="CM993" t="s">
        <v>104</v>
      </c>
    </row>
    <row r="994" spans="1:91" x14ac:dyDescent="0.25">
      <c r="A994" t="s">
        <v>89</v>
      </c>
      <c r="B994" t="s">
        <v>90</v>
      </c>
      <c r="C994" t="s">
        <v>2324</v>
      </c>
      <c r="D994" t="s">
        <v>2321</v>
      </c>
      <c r="E994" s="4">
        <v>806134839826</v>
      </c>
      <c r="F994" t="s">
        <v>2316</v>
      </c>
      <c r="G994" s="4">
        <v>203</v>
      </c>
      <c r="H994" s="4">
        <v>406</v>
      </c>
      <c r="I994" t="s">
        <v>2244</v>
      </c>
      <c r="J994" t="s">
        <v>2322</v>
      </c>
      <c r="K994" t="s">
        <v>96</v>
      </c>
      <c r="L994" t="s">
        <v>97</v>
      </c>
      <c r="M994" t="s">
        <v>98</v>
      </c>
      <c r="N994" t="s">
        <v>124</v>
      </c>
      <c r="O994" t="s">
        <v>100</v>
      </c>
      <c r="P994" t="s">
        <v>101</v>
      </c>
      <c r="Q994" t="s">
        <v>102</v>
      </c>
      <c r="R994">
        <v>16.25</v>
      </c>
      <c r="S994">
        <v>16.25</v>
      </c>
      <c r="T994">
        <v>17.5</v>
      </c>
      <c r="U994">
        <v>0</v>
      </c>
      <c r="V994">
        <v>0</v>
      </c>
      <c r="W994">
        <v>0</v>
      </c>
      <c r="X994">
        <v>0</v>
      </c>
      <c r="Y994">
        <v>11.88</v>
      </c>
      <c r="Z994">
        <v>2</v>
      </c>
      <c r="AA994">
        <v>4</v>
      </c>
      <c r="AB994" t="s">
        <v>144</v>
      </c>
      <c r="AD994" t="s">
        <v>144</v>
      </c>
      <c r="AE994" t="s">
        <v>144</v>
      </c>
      <c r="AF994" t="s">
        <v>111</v>
      </c>
      <c r="AG994" t="s">
        <v>105</v>
      </c>
      <c r="AH994">
        <v>22</v>
      </c>
      <c r="AI994">
        <v>21</v>
      </c>
      <c r="AJ994">
        <v>11</v>
      </c>
      <c r="AK994">
        <v>14</v>
      </c>
      <c r="AL994">
        <v>0</v>
      </c>
      <c r="AM994">
        <v>0</v>
      </c>
      <c r="AN994">
        <v>0</v>
      </c>
      <c r="AO994">
        <v>0</v>
      </c>
      <c r="AP994" t="s">
        <v>106</v>
      </c>
      <c r="AQ994" t="s">
        <v>107</v>
      </c>
      <c r="AR994" t="s">
        <v>108</v>
      </c>
      <c r="AS994" t="s">
        <v>109</v>
      </c>
      <c r="AT994" t="s">
        <v>110</v>
      </c>
      <c r="AU994" t="s">
        <v>104</v>
      </c>
      <c r="AV994" t="s">
        <v>2245</v>
      </c>
      <c r="AW994" t="s">
        <v>2245</v>
      </c>
      <c r="AX994" t="s">
        <v>104</v>
      </c>
      <c r="AY994">
        <v>0</v>
      </c>
      <c r="AZ994">
        <v>0</v>
      </c>
      <c r="BA994">
        <v>3.5</v>
      </c>
      <c r="BC994">
        <v>0</v>
      </c>
      <c r="BD994">
        <v>96</v>
      </c>
      <c r="BI994" t="s">
        <v>145</v>
      </c>
      <c r="BJ994" t="s">
        <v>111</v>
      </c>
      <c r="BK994" t="s">
        <v>125</v>
      </c>
      <c r="BL994" t="str">
        <f>"https://www.hvlgroup.com/Products/Specs/"&amp;"HL170201-PN"</f>
        <v>https://www.hvlgroup.com/Products/Specs/HL170201-PN</v>
      </c>
      <c r="BM994" t="s">
        <v>2323</v>
      </c>
      <c r="BN994" t="str">
        <f>"https://www.hvlgroup.com/Product/"&amp;"HL170201-PN"</f>
        <v>https://www.hvlgroup.com/Product/HL170201-PN</v>
      </c>
      <c r="BO994" t="s">
        <v>104</v>
      </c>
      <c r="BP994" t="s">
        <v>104</v>
      </c>
      <c r="BQ994" t="s">
        <v>803</v>
      </c>
      <c r="BR994" t="s">
        <v>116</v>
      </c>
      <c r="BS994" t="s">
        <v>757</v>
      </c>
      <c r="BT994">
        <v>7</v>
      </c>
      <c r="BV994" s="1">
        <v>42887</v>
      </c>
      <c r="BW994">
        <v>0</v>
      </c>
      <c r="BX994">
        <v>0</v>
      </c>
      <c r="BY994" t="s">
        <v>104</v>
      </c>
      <c r="BZ994">
        <v>0</v>
      </c>
      <c r="CA994">
        <v>0</v>
      </c>
      <c r="CB994">
        <v>0</v>
      </c>
      <c r="CC994">
        <v>0</v>
      </c>
      <c r="CD994">
        <v>1</v>
      </c>
      <c r="CE994">
        <v>177</v>
      </c>
      <c r="CF994" t="s">
        <v>90</v>
      </c>
      <c r="CI994" t="s">
        <v>111</v>
      </c>
      <c r="CJ994" t="s">
        <v>118</v>
      </c>
      <c r="CK994" t="s">
        <v>111</v>
      </c>
      <c r="CL994" t="s">
        <v>119</v>
      </c>
      <c r="CM994" t="s">
        <v>104</v>
      </c>
    </row>
    <row r="995" spans="1:91" x14ac:dyDescent="0.25">
      <c r="A995" t="s">
        <v>89</v>
      </c>
      <c r="B995" t="s">
        <v>90</v>
      </c>
      <c r="C995" t="s">
        <v>2325</v>
      </c>
      <c r="D995" t="s">
        <v>2321</v>
      </c>
      <c r="E995" s="4">
        <v>806134840754</v>
      </c>
      <c r="F995" t="s">
        <v>2316</v>
      </c>
      <c r="G995" s="4">
        <v>203</v>
      </c>
      <c r="I995" t="s">
        <v>2244</v>
      </c>
      <c r="J995" t="s">
        <v>2322</v>
      </c>
      <c r="K995" t="s">
        <v>96</v>
      </c>
      <c r="L995" t="s">
        <v>97</v>
      </c>
      <c r="M995" t="s">
        <v>98</v>
      </c>
      <c r="N995" t="s">
        <v>151</v>
      </c>
      <c r="O995" t="s">
        <v>100</v>
      </c>
      <c r="P995" t="s">
        <v>101</v>
      </c>
      <c r="Q995" t="s">
        <v>102</v>
      </c>
      <c r="R995">
        <v>16.25</v>
      </c>
      <c r="S995">
        <v>16.25</v>
      </c>
      <c r="T995">
        <v>17.5</v>
      </c>
      <c r="U995">
        <v>0</v>
      </c>
      <c r="V995">
        <v>0</v>
      </c>
      <c r="W995">
        <v>0</v>
      </c>
      <c r="X995">
        <v>0</v>
      </c>
      <c r="Y995">
        <v>11.88</v>
      </c>
      <c r="Z995">
        <v>2</v>
      </c>
      <c r="AA995">
        <v>4</v>
      </c>
      <c r="AB995" t="s">
        <v>144</v>
      </c>
      <c r="AD995" t="s">
        <v>144</v>
      </c>
      <c r="AE995" t="s">
        <v>144</v>
      </c>
      <c r="AF995" t="s">
        <v>111</v>
      </c>
      <c r="AG995" t="s">
        <v>105</v>
      </c>
      <c r="AH995">
        <v>22</v>
      </c>
      <c r="AI995">
        <v>21</v>
      </c>
      <c r="AJ995">
        <v>11</v>
      </c>
      <c r="AK995">
        <v>14</v>
      </c>
      <c r="AL995">
        <v>0</v>
      </c>
      <c r="AM995">
        <v>0</v>
      </c>
      <c r="AN995">
        <v>0</v>
      </c>
      <c r="AO995">
        <v>0</v>
      </c>
      <c r="AP995" t="s">
        <v>106</v>
      </c>
      <c r="AQ995" t="s">
        <v>107</v>
      </c>
      <c r="AR995" t="s">
        <v>108</v>
      </c>
      <c r="AS995" t="s">
        <v>109</v>
      </c>
      <c r="AT995" t="s">
        <v>110</v>
      </c>
      <c r="AU995" t="s">
        <v>104</v>
      </c>
      <c r="AV995" t="s">
        <v>2245</v>
      </c>
      <c r="AW995" t="s">
        <v>2245</v>
      </c>
      <c r="AX995" t="s">
        <v>104</v>
      </c>
      <c r="AY995">
        <v>0</v>
      </c>
      <c r="AZ995">
        <v>0</v>
      </c>
      <c r="BA995">
        <v>3.5</v>
      </c>
      <c r="BC995">
        <v>0</v>
      </c>
      <c r="BD995">
        <v>96</v>
      </c>
      <c r="BI995" t="s">
        <v>145</v>
      </c>
      <c r="BJ995" t="s">
        <v>111</v>
      </c>
      <c r="BK995" t="s">
        <v>152</v>
      </c>
      <c r="BL995" t="str">
        <f>"https://www.hvlgroup.com/Products/Specs/"&amp;"HL170201-POC"</f>
        <v>https://www.hvlgroup.com/Products/Specs/HL170201-POC</v>
      </c>
      <c r="BM995" t="s">
        <v>2323</v>
      </c>
      <c r="BN995" t="str">
        <f>"https://www.hvlgroup.com/Product/"&amp;"HL170201-POC"</f>
        <v>https://www.hvlgroup.com/Product/HL170201-POC</v>
      </c>
      <c r="BO995" t="s">
        <v>104</v>
      </c>
      <c r="BP995" t="s">
        <v>104</v>
      </c>
      <c r="BQ995" t="s">
        <v>803</v>
      </c>
      <c r="BR995" t="s">
        <v>116</v>
      </c>
      <c r="BS995" t="s">
        <v>757</v>
      </c>
      <c r="BT995">
        <v>7</v>
      </c>
      <c r="BV995" s="1">
        <v>42887</v>
      </c>
      <c r="BW995">
        <v>0</v>
      </c>
      <c r="BX995">
        <v>0</v>
      </c>
      <c r="BY995" t="s">
        <v>104</v>
      </c>
      <c r="BZ995">
        <v>0</v>
      </c>
      <c r="CA995">
        <v>0</v>
      </c>
      <c r="CB995">
        <v>0</v>
      </c>
      <c r="CC995">
        <v>0</v>
      </c>
      <c r="CD995">
        <v>1</v>
      </c>
      <c r="CE995">
        <v>177</v>
      </c>
      <c r="CF995" t="s">
        <v>90</v>
      </c>
      <c r="CG995" s="1">
        <v>43709</v>
      </c>
      <c r="CI995" t="s">
        <v>111</v>
      </c>
      <c r="CJ995" t="s">
        <v>118</v>
      </c>
      <c r="CK995" t="s">
        <v>111</v>
      </c>
      <c r="CL995" t="s">
        <v>119</v>
      </c>
      <c r="CM995" t="s">
        <v>104</v>
      </c>
    </row>
    <row r="996" spans="1:91" x14ac:dyDescent="0.25">
      <c r="A996" t="s">
        <v>89</v>
      </c>
      <c r="B996" t="s">
        <v>90</v>
      </c>
      <c r="C996" t="s">
        <v>2326</v>
      </c>
      <c r="D996" t="s">
        <v>2327</v>
      </c>
      <c r="E996" s="4">
        <v>806134840761</v>
      </c>
      <c r="F996" t="s">
        <v>2229</v>
      </c>
      <c r="G996" s="4">
        <v>92</v>
      </c>
      <c r="H996" s="4">
        <v>184</v>
      </c>
      <c r="I996" t="s">
        <v>94</v>
      </c>
      <c r="J996" t="s">
        <v>2328</v>
      </c>
      <c r="K996" t="s">
        <v>96</v>
      </c>
      <c r="L996" t="s">
        <v>97</v>
      </c>
      <c r="M996" t="s">
        <v>98</v>
      </c>
      <c r="N996" t="s">
        <v>460</v>
      </c>
      <c r="O996" t="s">
        <v>100</v>
      </c>
      <c r="P996" t="s">
        <v>2329</v>
      </c>
      <c r="Q996" t="s">
        <v>100</v>
      </c>
      <c r="R996">
        <v>0</v>
      </c>
      <c r="S996">
        <v>6.75</v>
      </c>
      <c r="T996">
        <v>22</v>
      </c>
      <c r="U996">
        <v>0</v>
      </c>
      <c r="V996">
        <v>0</v>
      </c>
      <c r="W996">
        <v>0</v>
      </c>
      <c r="X996">
        <v>11</v>
      </c>
      <c r="Y996">
        <v>9</v>
      </c>
      <c r="Z996">
        <v>1</v>
      </c>
      <c r="AA996">
        <v>4</v>
      </c>
      <c r="AB996" t="s">
        <v>144</v>
      </c>
      <c r="AD996" t="s">
        <v>144</v>
      </c>
      <c r="AE996" t="s">
        <v>144</v>
      </c>
      <c r="AF996" t="s">
        <v>111</v>
      </c>
      <c r="AG996" t="s">
        <v>105</v>
      </c>
      <c r="AH996">
        <v>16</v>
      </c>
      <c r="AI996">
        <v>14</v>
      </c>
      <c r="AJ996">
        <v>9</v>
      </c>
      <c r="AK996">
        <v>6</v>
      </c>
      <c r="AL996">
        <v>0</v>
      </c>
      <c r="AM996">
        <v>0</v>
      </c>
      <c r="AN996">
        <v>0</v>
      </c>
      <c r="AO996">
        <v>0</v>
      </c>
      <c r="AP996" t="s">
        <v>106</v>
      </c>
      <c r="AQ996" t="s">
        <v>107</v>
      </c>
      <c r="AR996" t="s">
        <v>108</v>
      </c>
      <c r="AS996" t="s">
        <v>109</v>
      </c>
      <c r="AT996" t="s">
        <v>110</v>
      </c>
      <c r="AU996" t="s">
        <v>111</v>
      </c>
      <c r="AV996" t="s">
        <v>112</v>
      </c>
      <c r="AW996" t="s">
        <v>112</v>
      </c>
      <c r="AX996" t="s">
        <v>104</v>
      </c>
      <c r="AY996">
        <v>0</v>
      </c>
      <c r="AZ996">
        <v>0</v>
      </c>
      <c r="BA996">
        <v>4.75</v>
      </c>
      <c r="BC996">
        <v>0</v>
      </c>
      <c r="BD996">
        <v>96</v>
      </c>
      <c r="BI996" t="s">
        <v>112</v>
      </c>
      <c r="BJ996" t="s">
        <v>111</v>
      </c>
      <c r="BK996" t="s">
        <v>461</v>
      </c>
      <c r="BL996" t="str">
        <f>"https://www.hvlgroup.com/Products/Specs/"&amp;"HL174201-AGB/BK"</f>
        <v>https://www.hvlgroup.com/Products/Specs/HL174201-AGB/BK</v>
      </c>
      <c r="BM996" t="s">
        <v>2330</v>
      </c>
      <c r="BN996" t="str">
        <f>"https://www.hvlgroup.com/Product/"&amp;"HL174201-AGB/BK"</f>
        <v>https://www.hvlgroup.com/Product/HL174201-AGB/BK</v>
      </c>
      <c r="BO996" t="s">
        <v>104</v>
      </c>
      <c r="BP996" t="s">
        <v>104</v>
      </c>
      <c r="BQ996" t="s">
        <v>2004</v>
      </c>
      <c r="BR996" t="s">
        <v>116</v>
      </c>
      <c r="BS996" t="s">
        <v>2331</v>
      </c>
      <c r="BT996">
        <v>6.25</v>
      </c>
      <c r="BV996" s="1">
        <v>42887</v>
      </c>
      <c r="BW996">
        <v>0</v>
      </c>
      <c r="BX996">
        <v>0</v>
      </c>
      <c r="BY996" t="s">
        <v>104</v>
      </c>
      <c r="BZ996">
        <v>0</v>
      </c>
      <c r="CA996">
        <v>0</v>
      </c>
      <c r="CB996">
        <v>0</v>
      </c>
      <c r="CC996">
        <v>0</v>
      </c>
      <c r="CD996">
        <v>1</v>
      </c>
      <c r="CE996">
        <v>122</v>
      </c>
      <c r="CF996" t="s">
        <v>90</v>
      </c>
      <c r="CI996" t="s">
        <v>111</v>
      </c>
      <c r="CJ996" t="s">
        <v>118</v>
      </c>
      <c r="CK996" t="s">
        <v>111</v>
      </c>
      <c r="CL996" t="s">
        <v>119</v>
      </c>
      <c r="CM996" t="s">
        <v>104</v>
      </c>
    </row>
    <row r="997" spans="1:91" x14ac:dyDescent="0.25">
      <c r="A997" t="s">
        <v>89</v>
      </c>
      <c r="B997" t="s">
        <v>90</v>
      </c>
      <c r="C997" t="s">
        <v>2332</v>
      </c>
      <c r="D997" t="s">
        <v>2327</v>
      </c>
      <c r="E997" s="4">
        <v>806134840778</v>
      </c>
      <c r="F997" t="s">
        <v>2229</v>
      </c>
      <c r="G997" s="4">
        <v>92</v>
      </c>
      <c r="H997" s="4">
        <v>184</v>
      </c>
      <c r="I997" t="s">
        <v>94</v>
      </c>
      <c r="J997" t="s">
        <v>2328</v>
      </c>
      <c r="K997" t="s">
        <v>96</v>
      </c>
      <c r="L997" t="s">
        <v>97</v>
      </c>
      <c r="M997" t="s">
        <v>98</v>
      </c>
      <c r="N997" t="s">
        <v>695</v>
      </c>
      <c r="O997" t="s">
        <v>100</v>
      </c>
      <c r="P997" t="s">
        <v>2333</v>
      </c>
      <c r="Q997" t="s">
        <v>100</v>
      </c>
      <c r="R997">
        <v>0</v>
      </c>
      <c r="S997">
        <v>6.75</v>
      </c>
      <c r="T997">
        <v>22</v>
      </c>
      <c r="U997">
        <v>0</v>
      </c>
      <c r="V997">
        <v>0</v>
      </c>
      <c r="W997">
        <v>0</v>
      </c>
      <c r="X997">
        <v>11</v>
      </c>
      <c r="Y997">
        <v>4</v>
      </c>
      <c r="Z997">
        <v>1</v>
      </c>
      <c r="AA997">
        <v>4</v>
      </c>
      <c r="AB997" t="s">
        <v>144</v>
      </c>
      <c r="AD997" t="s">
        <v>144</v>
      </c>
      <c r="AE997" t="s">
        <v>144</v>
      </c>
      <c r="AF997" t="s">
        <v>111</v>
      </c>
      <c r="AG997" t="s">
        <v>105</v>
      </c>
      <c r="AH997">
        <v>15</v>
      </c>
      <c r="AI997">
        <v>14</v>
      </c>
      <c r="AJ997">
        <v>9</v>
      </c>
      <c r="AK997">
        <v>6</v>
      </c>
      <c r="AL997">
        <v>0</v>
      </c>
      <c r="AM997">
        <v>0</v>
      </c>
      <c r="AN997">
        <v>0</v>
      </c>
      <c r="AO997">
        <v>0</v>
      </c>
      <c r="AP997" t="s">
        <v>106</v>
      </c>
      <c r="AQ997" t="s">
        <v>107</v>
      </c>
      <c r="AR997" t="s">
        <v>108</v>
      </c>
      <c r="AS997" t="s">
        <v>109</v>
      </c>
      <c r="AT997" t="s">
        <v>110</v>
      </c>
      <c r="AU997" t="s">
        <v>111</v>
      </c>
      <c r="AV997" t="s">
        <v>112</v>
      </c>
      <c r="AW997" t="s">
        <v>112</v>
      </c>
      <c r="AX997" t="s">
        <v>104</v>
      </c>
      <c r="AY997">
        <v>0</v>
      </c>
      <c r="AZ997">
        <v>0</v>
      </c>
      <c r="BA997">
        <v>4.75</v>
      </c>
      <c r="BC997">
        <v>0</v>
      </c>
      <c r="BD997">
        <v>96</v>
      </c>
      <c r="BI997" t="s">
        <v>112</v>
      </c>
      <c r="BJ997" t="s">
        <v>111</v>
      </c>
      <c r="BK997" t="s">
        <v>696</v>
      </c>
      <c r="BL997" t="str">
        <f>"https://www.hvlgroup.com/Products/Specs/"&amp;"HL174201-AGB/WH"</f>
        <v>https://www.hvlgroup.com/Products/Specs/HL174201-AGB/WH</v>
      </c>
      <c r="BM997" t="s">
        <v>2330</v>
      </c>
      <c r="BN997" t="str">
        <f>"https://www.hvlgroup.com/Product/"&amp;"HL174201-AGB/WH"</f>
        <v>https://www.hvlgroup.com/Product/HL174201-AGB/WH</v>
      </c>
      <c r="BO997" t="s">
        <v>104</v>
      </c>
      <c r="BP997" t="s">
        <v>104</v>
      </c>
      <c r="BQ997" t="s">
        <v>2004</v>
      </c>
      <c r="BR997" t="s">
        <v>116</v>
      </c>
      <c r="BS997" t="s">
        <v>2334</v>
      </c>
      <c r="BT997">
        <v>6.25</v>
      </c>
      <c r="BV997" s="1">
        <v>42887</v>
      </c>
      <c r="BW997">
        <v>0</v>
      </c>
      <c r="BX997">
        <v>0</v>
      </c>
      <c r="BY997" t="s">
        <v>104</v>
      </c>
      <c r="BZ997">
        <v>0</v>
      </c>
      <c r="CA997">
        <v>0</v>
      </c>
      <c r="CB997">
        <v>0</v>
      </c>
      <c r="CC997">
        <v>0</v>
      </c>
      <c r="CD997">
        <v>1</v>
      </c>
      <c r="CE997">
        <v>122</v>
      </c>
      <c r="CF997" t="s">
        <v>90</v>
      </c>
      <c r="CI997" t="s">
        <v>111</v>
      </c>
      <c r="CJ997" t="s">
        <v>118</v>
      </c>
      <c r="CK997" t="s">
        <v>111</v>
      </c>
      <c r="CL997" t="s">
        <v>119</v>
      </c>
      <c r="CM997" t="s">
        <v>104</v>
      </c>
    </row>
    <row r="998" spans="1:91" x14ac:dyDescent="0.25">
      <c r="A998" t="s">
        <v>89</v>
      </c>
      <c r="B998" t="s">
        <v>90</v>
      </c>
      <c r="C998" t="s">
        <v>2335</v>
      </c>
      <c r="D998" t="s">
        <v>2327</v>
      </c>
      <c r="E998" s="4">
        <v>806134840785</v>
      </c>
      <c r="F998" t="s">
        <v>2229</v>
      </c>
      <c r="G998" s="4">
        <v>92</v>
      </c>
      <c r="H998" s="4">
        <v>184</v>
      </c>
      <c r="I998" t="s">
        <v>94</v>
      </c>
      <c r="J998" t="s">
        <v>2328</v>
      </c>
      <c r="K998" t="s">
        <v>96</v>
      </c>
      <c r="L998" t="s">
        <v>97</v>
      </c>
      <c r="M998" t="s">
        <v>98</v>
      </c>
      <c r="N998" t="s">
        <v>465</v>
      </c>
      <c r="O998" t="s">
        <v>100</v>
      </c>
      <c r="P998" t="s">
        <v>2336</v>
      </c>
      <c r="Q998" t="s">
        <v>100</v>
      </c>
      <c r="R998">
        <v>0</v>
      </c>
      <c r="S998">
        <v>6.75</v>
      </c>
      <c r="T998">
        <v>22</v>
      </c>
      <c r="U998">
        <v>0</v>
      </c>
      <c r="V998">
        <v>0</v>
      </c>
      <c r="W998">
        <v>0</v>
      </c>
      <c r="X998">
        <v>11</v>
      </c>
      <c r="Y998">
        <v>4</v>
      </c>
      <c r="Z998">
        <v>1</v>
      </c>
      <c r="AA998">
        <v>4</v>
      </c>
      <c r="AB998" t="s">
        <v>144</v>
      </c>
      <c r="AD998" t="s">
        <v>144</v>
      </c>
      <c r="AE998" t="s">
        <v>144</v>
      </c>
      <c r="AF998" t="s">
        <v>111</v>
      </c>
      <c r="AG998" t="s">
        <v>105</v>
      </c>
      <c r="AH998">
        <v>15</v>
      </c>
      <c r="AI998">
        <v>14</v>
      </c>
      <c r="AJ998">
        <v>9</v>
      </c>
      <c r="AK998">
        <v>6</v>
      </c>
      <c r="AL998">
        <v>0</v>
      </c>
      <c r="AM998">
        <v>0</v>
      </c>
      <c r="AN998">
        <v>0</v>
      </c>
      <c r="AO998">
        <v>0</v>
      </c>
      <c r="AP998" t="s">
        <v>106</v>
      </c>
      <c r="AQ998" t="s">
        <v>107</v>
      </c>
      <c r="AR998" t="s">
        <v>108</v>
      </c>
      <c r="AS998" t="s">
        <v>109</v>
      </c>
      <c r="AT998" t="s">
        <v>110</v>
      </c>
      <c r="AU998" t="s">
        <v>111</v>
      </c>
      <c r="AV998" t="s">
        <v>112</v>
      </c>
      <c r="AW998" t="s">
        <v>112</v>
      </c>
      <c r="AX998" t="s">
        <v>104</v>
      </c>
      <c r="AY998">
        <v>0</v>
      </c>
      <c r="AZ998">
        <v>0</v>
      </c>
      <c r="BA998">
        <v>4.75</v>
      </c>
      <c r="BC998">
        <v>0</v>
      </c>
      <c r="BD998">
        <v>96</v>
      </c>
      <c r="BI998" t="s">
        <v>112</v>
      </c>
      <c r="BJ998" t="s">
        <v>111</v>
      </c>
      <c r="BK998" t="s">
        <v>466</v>
      </c>
      <c r="BL998" t="str">
        <f>"https://www.hvlgroup.com/Products/Specs/"&amp;"HL174201-PN/BK"</f>
        <v>https://www.hvlgroup.com/Products/Specs/HL174201-PN/BK</v>
      </c>
      <c r="BM998" t="s">
        <v>2330</v>
      </c>
      <c r="BN998" t="str">
        <f>"https://www.hvlgroup.com/Product/"&amp;"HL174201-PN/BK"</f>
        <v>https://www.hvlgroup.com/Product/HL174201-PN/BK</v>
      </c>
      <c r="BO998" t="s">
        <v>104</v>
      </c>
      <c r="BP998" t="s">
        <v>104</v>
      </c>
      <c r="BQ998" t="s">
        <v>2004</v>
      </c>
      <c r="BR998" t="s">
        <v>116</v>
      </c>
      <c r="BS998" t="s">
        <v>2334</v>
      </c>
      <c r="BT998">
        <v>6.25</v>
      </c>
      <c r="BV998" s="1">
        <v>42887</v>
      </c>
      <c r="BW998">
        <v>0</v>
      </c>
      <c r="BX998">
        <v>0</v>
      </c>
      <c r="BY998" t="s">
        <v>104</v>
      </c>
      <c r="BZ998">
        <v>0</v>
      </c>
      <c r="CA998">
        <v>0</v>
      </c>
      <c r="CB998">
        <v>0</v>
      </c>
      <c r="CC998">
        <v>0</v>
      </c>
      <c r="CD998">
        <v>1</v>
      </c>
      <c r="CE998">
        <v>122</v>
      </c>
      <c r="CF998" t="s">
        <v>90</v>
      </c>
      <c r="CI998" t="s">
        <v>111</v>
      </c>
      <c r="CJ998" t="s">
        <v>118</v>
      </c>
      <c r="CK998" t="s">
        <v>111</v>
      </c>
      <c r="CL998" t="s">
        <v>119</v>
      </c>
      <c r="CM998" t="s">
        <v>104</v>
      </c>
    </row>
    <row r="999" spans="1:91" x14ac:dyDescent="0.25">
      <c r="A999" t="s">
        <v>89</v>
      </c>
      <c r="B999" t="s">
        <v>90</v>
      </c>
      <c r="C999" t="s">
        <v>2337</v>
      </c>
      <c r="D999" t="s">
        <v>2327</v>
      </c>
      <c r="E999" s="4">
        <v>806134840792</v>
      </c>
      <c r="F999" t="s">
        <v>2229</v>
      </c>
      <c r="G999" s="4">
        <v>92</v>
      </c>
      <c r="H999" s="4">
        <v>184</v>
      </c>
      <c r="I999" t="s">
        <v>94</v>
      </c>
      <c r="J999" t="s">
        <v>2328</v>
      </c>
      <c r="K999" t="s">
        <v>96</v>
      </c>
      <c r="L999" t="s">
        <v>97</v>
      </c>
      <c r="M999" t="s">
        <v>98</v>
      </c>
      <c r="N999" t="s">
        <v>699</v>
      </c>
      <c r="O999" t="s">
        <v>100</v>
      </c>
      <c r="P999" t="s">
        <v>2338</v>
      </c>
      <c r="Q999" t="s">
        <v>100</v>
      </c>
      <c r="R999">
        <v>0</v>
      </c>
      <c r="S999">
        <v>6.75</v>
      </c>
      <c r="T999">
        <v>22</v>
      </c>
      <c r="U999">
        <v>0</v>
      </c>
      <c r="V999">
        <v>0</v>
      </c>
      <c r="W999">
        <v>0</v>
      </c>
      <c r="X999">
        <v>11</v>
      </c>
      <c r="Y999">
        <v>4</v>
      </c>
      <c r="Z999">
        <v>1</v>
      </c>
      <c r="AA999">
        <v>4</v>
      </c>
      <c r="AB999" t="s">
        <v>144</v>
      </c>
      <c r="AD999" t="s">
        <v>144</v>
      </c>
      <c r="AE999" t="s">
        <v>144</v>
      </c>
      <c r="AF999" t="s">
        <v>111</v>
      </c>
      <c r="AG999" t="s">
        <v>105</v>
      </c>
      <c r="AH999">
        <v>15</v>
      </c>
      <c r="AI999">
        <v>14</v>
      </c>
      <c r="AJ999">
        <v>9</v>
      </c>
      <c r="AK999">
        <v>6</v>
      </c>
      <c r="AL999">
        <v>0</v>
      </c>
      <c r="AM999">
        <v>0</v>
      </c>
      <c r="AN999">
        <v>0</v>
      </c>
      <c r="AO999">
        <v>0</v>
      </c>
      <c r="AP999" t="s">
        <v>106</v>
      </c>
      <c r="AQ999" t="s">
        <v>107</v>
      </c>
      <c r="AR999" t="s">
        <v>108</v>
      </c>
      <c r="AS999" t="s">
        <v>109</v>
      </c>
      <c r="AT999" t="s">
        <v>110</v>
      </c>
      <c r="AU999" t="s">
        <v>111</v>
      </c>
      <c r="AV999" t="s">
        <v>112</v>
      </c>
      <c r="AW999" t="s">
        <v>112</v>
      </c>
      <c r="AX999" t="s">
        <v>104</v>
      </c>
      <c r="AY999">
        <v>0</v>
      </c>
      <c r="AZ999">
        <v>0</v>
      </c>
      <c r="BA999">
        <v>4.75</v>
      </c>
      <c r="BC999">
        <v>0</v>
      </c>
      <c r="BD999">
        <v>96</v>
      </c>
      <c r="BI999" t="s">
        <v>112</v>
      </c>
      <c r="BJ999" t="s">
        <v>111</v>
      </c>
      <c r="BK999" t="s">
        <v>700</v>
      </c>
      <c r="BL999" t="str">
        <f>"https://www.hvlgroup.com/Products/Specs/"&amp;"HL174201-PN/WH"</f>
        <v>https://www.hvlgroup.com/Products/Specs/HL174201-PN/WH</v>
      </c>
      <c r="BM999" t="s">
        <v>2330</v>
      </c>
      <c r="BN999" t="str">
        <f>"https://www.hvlgroup.com/Product/"&amp;"HL174201-PN/WH"</f>
        <v>https://www.hvlgroup.com/Product/HL174201-PN/WH</v>
      </c>
      <c r="BO999" t="s">
        <v>104</v>
      </c>
      <c r="BP999" t="s">
        <v>104</v>
      </c>
      <c r="BQ999" t="s">
        <v>2004</v>
      </c>
      <c r="BR999" t="s">
        <v>116</v>
      </c>
      <c r="BS999" t="s">
        <v>2331</v>
      </c>
      <c r="BT999">
        <v>6.25</v>
      </c>
      <c r="BV999" s="1">
        <v>42887</v>
      </c>
      <c r="BW999">
        <v>0</v>
      </c>
      <c r="BX999">
        <v>0</v>
      </c>
      <c r="BY999" t="s">
        <v>104</v>
      </c>
      <c r="BZ999">
        <v>0</v>
      </c>
      <c r="CA999">
        <v>0</v>
      </c>
      <c r="CB999">
        <v>0</v>
      </c>
      <c r="CC999">
        <v>0</v>
      </c>
      <c r="CD999">
        <v>1</v>
      </c>
      <c r="CE999">
        <v>122</v>
      </c>
      <c r="CF999" t="s">
        <v>90</v>
      </c>
      <c r="CI999" t="s">
        <v>111</v>
      </c>
      <c r="CJ999" t="s">
        <v>118</v>
      </c>
      <c r="CK999" t="s">
        <v>111</v>
      </c>
      <c r="CL999" t="s">
        <v>119</v>
      </c>
      <c r="CM999" t="s">
        <v>104</v>
      </c>
    </row>
    <row r="1000" spans="1:91" x14ac:dyDescent="0.25">
      <c r="A1000" t="s">
        <v>89</v>
      </c>
      <c r="B1000" t="s">
        <v>90</v>
      </c>
      <c r="C1000" t="s">
        <v>2339</v>
      </c>
      <c r="D1000" t="s">
        <v>2340</v>
      </c>
      <c r="E1000" s="4">
        <v>806134838300</v>
      </c>
      <c r="F1000" t="s">
        <v>2289</v>
      </c>
      <c r="G1000" s="4">
        <v>134</v>
      </c>
      <c r="H1000" s="4">
        <v>268</v>
      </c>
      <c r="I1000" t="s">
        <v>2244</v>
      </c>
      <c r="J1000" t="s">
        <v>943</v>
      </c>
      <c r="K1000" t="s">
        <v>96</v>
      </c>
      <c r="L1000" t="s">
        <v>97</v>
      </c>
      <c r="M1000" t="s">
        <v>98</v>
      </c>
      <c r="N1000" t="s">
        <v>695</v>
      </c>
      <c r="O1000" t="s">
        <v>100</v>
      </c>
      <c r="P1000" t="s">
        <v>101</v>
      </c>
      <c r="Q1000" t="s">
        <v>944</v>
      </c>
      <c r="R1000">
        <v>0</v>
      </c>
      <c r="S1000">
        <v>11.25</v>
      </c>
      <c r="T1000">
        <v>20</v>
      </c>
      <c r="U1000">
        <v>0</v>
      </c>
      <c r="V1000">
        <v>0</v>
      </c>
      <c r="W1000">
        <v>0</v>
      </c>
      <c r="X1000">
        <v>0</v>
      </c>
      <c r="Y1000">
        <v>11</v>
      </c>
      <c r="Z1000">
        <v>1</v>
      </c>
      <c r="AA1000">
        <v>60</v>
      </c>
      <c r="AB1000" t="s">
        <v>182</v>
      </c>
      <c r="AD1000" t="s">
        <v>182</v>
      </c>
      <c r="AE1000" t="s">
        <v>182</v>
      </c>
      <c r="AF1000" t="s">
        <v>111</v>
      </c>
      <c r="AG1000" t="s">
        <v>105</v>
      </c>
      <c r="AH1000">
        <v>24</v>
      </c>
      <c r="AI1000">
        <v>13</v>
      </c>
      <c r="AJ1000">
        <v>10</v>
      </c>
      <c r="AK1000">
        <v>11</v>
      </c>
      <c r="AL1000">
        <v>0</v>
      </c>
      <c r="AM1000">
        <v>0</v>
      </c>
      <c r="AN1000">
        <v>0</v>
      </c>
      <c r="AO1000">
        <v>0</v>
      </c>
      <c r="AP1000" t="s">
        <v>106</v>
      </c>
      <c r="AQ1000" t="s">
        <v>107</v>
      </c>
      <c r="AR1000" t="s">
        <v>108</v>
      </c>
      <c r="AS1000" t="s">
        <v>109</v>
      </c>
      <c r="AT1000" t="s">
        <v>110</v>
      </c>
      <c r="AU1000" t="s">
        <v>111</v>
      </c>
      <c r="AV1000" t="s">
        <v>2245</v>
      </c>
      <c r="AW1000" t="s">
        <v>2245</v>
      </c>
      <c r="AX1000" t="s">
        <v>104</v>
      </c>
      <c r="AY1000">
        <v>0</v>
      </c>
      <c r="AZ1000">
        <v>0</v>
      </c>
      <c r="BA1000">
        <v>7</v>
      </c>
      <c r="BC1000">
        <v>0</v>
      </c>
      <c r="BD1000">
        <v>96</v>
      </c>
      <c r="BI1000" t="s">
        <v>2246</v>
      </c>
      <c r="BJ1000" t="s">
        <v>111</v>
      </c>
      <c r="BK1000" t="s">
        <v>696</v>
      </c>
      <c r="BL1000" t="str">
        <f>"https://www.hvlgroup.com/Products/Specs/"&amp;"HL175201-AGB/WH"</f>
        <v>https://www.hvlgroup.com/Products/Specs/HL175201-AGB/WH</v>
      </c>
      <c r="BM1000" t="s">
        <v>2341</v>
      </c>
      <c r="BN1000" t="str">
        <f>"https://www.hvlgroup.com/Product/"&amp;"HL175201-AGB/WH"</f>
        <v>https://www.hvlgroup.com/Product/HL175201-AGB/WH</v>
      </c>
      <c r="BO1000" t="s">
        <v>104</v>
      </c>
      <c r="BP1000" t="s">
        <v>104</v>
      </c>
      <c r="BQ1000" t="s">
        <v>115</v>
      </c>
      <c r="BR1000" t="s">
        <v>116</v>
      </c>
      <c r="BS1000" t="s">
        <v>946</v>
      </c>
      <c r="BT1000">
        <v>1</v>
      </c>
      <c r="BV1000" s="1">
        <v>42887</v>
      </c>
      <c r="BW1000">
        <v>0</v>
      </c>
      <c r="BX1000">
        <v>0</v>
      </c>
      <c r="BY1000" t="s">
        <v>104</v>
      </c>
      <c r="BZ1000">
        <v>0</v>
      </c>
      <c r="CA1000">
        <v>0</v>
      </c>
      <c r="CB1000">
        <v>0</v>
      </c>
      <c r="CC1000">
        <v>0</v>
      </c>
      <c r="CD1000">
        <v>1</v>
      </c>
      <c r="CE1000">
        <v>182</v>
      </c>
      <c r="CF1000" t="s">
        <v>90</v>
      </c>
      <c r="CI1000" t="s">
        <v>111</v>
      </c>
      <c r="CJ1000" t="s">
        <v>118</v>
      </c>
      <c r="CK1000" t="s">
        <v>111</v>
      </c>
      <c r="CL1000" t="s">
        <v>119</v>
      </c>
      <c r="CM1000" t="s">
        <v>104</v>
      </c>
    </row>
    <row r="1001" spans="1:91" x14ac:dyDescent="0.25">
      <c r="A1001" t="s">
        <v>89</v>
      </c>
      <c r="B1001" t="s">
        <v>90</v>
      </c>
      <c r="C1001" t="s">
        <v>2342</v>
      </c>
      <c r="D1001" t="s">
        <v>2340</v>
      </c>
      <c r="E1001" s="4">
        <v>806134838317</v>
      </c>
      <c r="F1001" t="s">
        <v>2289</v>
      </c>
      <c r="G1001" s="4">
        <v>134</v>
      </c>
      <c r="H1001" s="4">
        <v>268</v>
      </c>
      <c r="I1001" t="s">
        <v>2244</v>
      </c>
      <c r="J1001" t="s">
        <v>943</v>
      </c>
      <c r="K1001" t="s">
        <v>96</v>
      </c>
      <c r="L1001" t="s">
        <v>97</v>
      </c>
      <c r="M1001" t="s">
        <v>98</v>
      </c>
      <c r="N1001" t="s">
        <v>699</v>
      </c>
      <c r="O1001" t="s">
        <v>100</v>
      </c>
      <c r="P1001" t="s">
        <v>101</v>
      </c>
      <c r="Q1001" t="s">
        <v>944</v>
      </c>
      <c r="R1001">
        <v>0</v>
      </c>
      <c r="S1001">
        <v>11.25</v>
      </c>
      <c r="T1001">
        <v>20</v>
      </c>
      <c r="U1001">
        <v>0</v>
      </c>
      <c r="V1001">
        <v>0</v>
      </c>
      <c r="W1001">
        <v>0</v>
      </c>
      <c r="X1001">
        <v>0</v>
      </c>
      <c r="Y1001">
        <v>11</v>
      </c>
      <c r="Z1001">
        <v>1</v>
      </c>
      <c r="AA1001">
        <v>60</v>
      </c>
      <c r="AB1001" t="s">
        <v>182</v>
      </c>
      <c r="AD1001" t="s">
        <v>182</v>
      </c>
      <c r="AE1001" t="s">
        <v>182</v>
      </c>
      <c r="AF1001" t="s">
        <v>111</v>
      </c>
      <c r="AG1001" t="s">
        <v>105</v>
      </c>
      <c r="AH1001">
        <v>24</v>
      </c>
      <c r="AI1001">
        <v>13</v>
      </c>
      <c r="AJ1001">
        <v>10</v>
      </c>
      <c r="AK1001">
        <v>11</v>
      </c>
      <c r="AL1001">
        <v>0</v>
      </c>
      <c r="AM1001">
        <v>0</v>
      </c>
      <c r="AN1001">
        <v>0</v>
      </c>
      <c r="AO1001">
        <v>0</v>
      </c>
      <c r="AP1001" t="s">
        <v>106</v>
      </c>
      <c r="AQ1001" t="s">
        <v>107</v>
      </c>
      <c r="AR1001" t="s">
        <v>108</v>
      </c>
      <c r="AS1001" t="s">
        <v>109</v>
      </c>
      <c r="AT1001" t="s">
        <v>110</v>
      </c>
      <c r="AU1001" t="s">
        <v>111</v>
      </c>
      <c r="AV1001" t="s">
        <v>2245</v>
      </c>
      <c r="AW1001" t="s">
        <v>2245</v>
      </c>
      <c r="AX1001" t="s">
        <v>104</v>
      </c>
      <c r="AY1001">
        <v>0</v>
      </c>
      <c r="AZ1001">
        <v>0</v>
      </c>
      <c r="BA1001">
        <v>7</v>
      </c>
      <c r="BC1001">
        <v>0</v>
      </c>
      <c r="BD1001">
        <v>96</v>
      </c>
      <c r="BI1001" t="s">
        <v>2246</v>
      </c>
      <c r="BJ1001" t="s">
        <v>111</v>
      </c>
      <c r="BK1001" t="s">
        <v>700</v>
      </c>
      <c r="BL1001" t="str">
        <f>"https://www.hvlgroup.com/Products/Specs/"&amp;"HL175201-PN/WH"</f>
        <v>https://www.hvlgroup.com/Products/Specs/HL175201-PN/WH</v>
      </c>
      <c r="BM1001" t="s">
        <v>2341</v>
      </c>
      <c r="BN1001" t="str">
        <f>"https://www.hvlgroup.com/Product/"&amp;"HL175201-PN/WH"</f>
        <v>https://www.hvlgroup.com/Product/HL175201-PN/WH</v>
      </c>
      <c r="BO1001" t="s">
        <v>104</v>
      </c>
      <c r="BP1001" t="s">
        <v>104</v>
      </c>
      <c r="BQ1001" t="s">
        <v>115</v>
      </c>
      <c r="BR1001" t="s">
        <v>116</v>
      </c>
      <c r="BS1001" t="s">
        <v>946</v>
      </c>
      <c r="BT1001">
        <v>1</v>
      </c>
      <c r="BV1001" s="1">
        <v>42887</v>
      </c>
      <c r="BW1001">
        <v>0</v>
      </c>
      <c r="BX1001">
        <v>0</v>
      </c>
      <c r="BY1001" t="s">
        <v>104</v>
      </c>
      <c r="BZ1001">
        <v>0</v>
      </c>
      <c r="CA1001">
        <v>0</v>
      </c>
      <c r="CB1001">
        <v>0</v>
      </c>
      <c r="CC1001">
        <v>0</v>
      </c>
      <c r="CD1001">
        <v>1</v>
      </c>
      <c r="CE1001">
        <v>182</v>
      </c>
      <c r="CF1001" t="s">
        <v>90</v>
      </c>
      <c r="CI1001" t="s">
        <v>111</v>
      </c>
      <c r="CJ1001" t="s">
        <v>118</v>
      </c>
      <c r="CK1001" t="s">
        <v>111</v>
      </c>
      <c r="CL1001" t="s">
        <v>119</v>
      </c>
      <c r="CM1001" t="s">
        <v>104</v>
      </c>
    </row>
    <row r="1002" spans="1:91" x14ac:dyDescent="0.25">
      <c r="A1002" t="s">
        <v>89</v>
      </c>
      <c r="B1002" t="s">
        <v>90</v>
      </c>
      <c r="C1002" t="s">
        <v>2343</v>
      </c>
      <c r="D1002" t="s">
        <v>2344</v>
      </c>
      <c r="E1002" s="4">
        <v>806134850432</v>
      </c>
      <c r="F1002" t="s">
        <v>2276</v>
      </c>
      <c r="G1002" s="4">
        <v>230</v>
      </c>
      <c r="H1002" s="4">
        <v>460</v>
      </c>
      <c r="I1002" t="s">
        <v>2244</v>
      </c>
      <c r="J1002" t="s">
        <v>2345</v>
      </c>
      <c r="K1002" t="s">
        <v>96</v>
      </c>
      <c r="L1002" t="s">
        <v>97</v>
      </c>
      <c r="M1002" t="s">
        <v>98</v>
      </c>
      <c r="N1002" t="s">
        <v>99</v>
      </c>
      <c r="O1002" t="s">
        <v>100</v>
      </c>
      <c r="P1002" t="s">
        <v>1040</v>
      </c>
      <c r="Q1002" t="s">
        <v>102</v>
      </c>
      <c r="R1002">
        <v>0</v>
      </c>
      <c r="S1002">
        <v>13</v>
      </c>
      <c r="T1002">
        <v>15</v>
      </c>
      <c r="U1002">
        <v>0</v>
      </c>
      <c r="V1002">
        <v>0</v>
      </c>
      <c r="W1002">
        <v>0</v>
      </c>
      <c r="X1002">
        <v>0</v>
      </c>
      <c r="Y1002">
        <v>13</v>
      </c>
      <c r="Z1002">
        <v>1</v>
      </c>
      <c r="AA1002">
        <v>4</v>
      </c>
      <c r="AB1002" t="s">
        <v>144</v>
      </c>
      <c r="AD1002" t="s">
        <v>144</v>
      </c>
      <c r="AE1002" t="s">
        <v>144</v>
      </c>
      <c r="AF1002" t="s">
        <v>111</v>
      </c>
      <c r="AG1002" t="s">
        <v>105</v>
      </c>
      <c r="AH1002">
        <v>19</v>
      </c>
      <c r="AI1002">
        <v>19</v>
      </c>
      <c r="AJ1002">
        <v>13</v>
      </c>
      <c r="AK1002">
        <v>15</v>
      </c>
      <c r="AL1002">
        <v>0</v>
      </c>
      <c r="AM1002">
        <v>0</v>
      </c>
      <c r="AN1002">
        <v>0</v>
      </c>
      <c r="AO1002">
        <v>0</v>
      </c>
      <c r="AP1002" t="s">
        <v>106</v>
      </c>
      <c r="AQ1002" t="s">
        <v>107</v>
      </c>
      <c r="AR1002" t="s">
        <v>108</v>
      </c>
      <c r="AS1002" t="s">
        <v>109</v>
      </c>
      <c r="AT1002" t="s">
        <v>110</v>
      </c>
      <c r="AU1002" t="s">
        <v>104</v>
      </c>
      <c r="AV1002" t="s">
        <v>2245</v>
      </c>
      <c r="AW1002" t="s">
        <v>2245</v>
      </c>
      <c r="AX1002" t="s">
        <v>104</v>
      </c>
      <c r="AY1002">
        <v>0</v>
      </c>
      <c r="AZ1002">
        <v>0.375</v>
      </c>
      <c r="BA1002">
        <v>7.5</v>
      </c>
      <c r="BC1002">
        <v>0</v>
      </c>
      <c r="BD1002">
        <v>96</v>
      </c>
      <c r="BI1002" t="s">
        <v>145</v>
      </c>
      <c r="BJ1002" t="s">
        <v>111</v>
      </c>
      <c r="BK1002" t="s">
        <v>113</v>
      </c>
      <c r="BL1002" t="str">
        <f>"https://www.hvlgroup.com/Products/Specs/"&amp;"HL186201-AGB"</f>
        <v>https://www.hvlgroup.com/Products/Specs/HL186201-AGB</v>
      </c>
      <c r="BM1002" t="s">
        <v>2346</v>
      </c>
      <c r="BN1002" t="str">
        <f>"https://www.hvlgroup.com/Product/"&amp;"HL186201-AGB"</f>
        <v>https://www.hvlgroup.com/Product/HL186201-AGB</v>
      </c>
      <c r="BO1002" t="s">
        <v>104</v>
      </c>
      <c r="BP1002" t="s">
        <v>104</v>
      </c>
      <c r="BQ1002" t="s">
        <v>803</v>
      </c>
      <c r="BR1002" t="s">
        <v>116</v>
      </c>
      <c r="BS1002" t="s">
        <v>2216</v>
      </c>
      <c r="BT1002">
        <v>6.5</v>
      </c>
      <c r="BV1002" s="1">
        <v>43101</v>
      </c>
      <c r="BW1002">
        <v>0</v>
      </c>
      <c r="BX1002">
        <v>0</v>
      </c>
      <c r="BY1002" t="s">
        <v>104</v>
      </c>
      <c r="BZ1002">
        <v>0</v>
      </c>
      <c r="CA1002">
        <v>0</v>
      </c>
      <c r="CB1002">
        <v>0</v>
      </c>
      <c r="CC1002">
        <v>0</v>
      </c>
      <c r="CD1002">
        <v>1</v>
      </c>
      <c r="CE1002">
        <v>172</v>
      </c>
      <c r="CF1002" t="s">
        <v>90</v>
      </c>
      <c r="CI1002" t="s">
        <v>111</v>
      </c>
      <c r="CJ1002" t="s">
        <v>118</v>
      </c>
      <c r="CK1002" t="s">
        <v>111</v>
      </c>
      <c r="CL1002" t="s">
        <v>119</v>
      </c>
      <c r="CM1002" t="s">
        <v>104</v>
      </c>
    </row>
    <row r="1003" spans="1:91" x14ac:dyDescent="0.25">
      <c r="A1003" t="s">
        <v>89</v>
      </c>
      <c r="B1003" t="s">
        <v>90</v>
      </c>
      <c r="C1003" t="s">
        <v>2347</v>
      </c>
      <c r="D1003" t="s">
        <v>2344</v>
      </c>
      <c r="E1003" s="4">
        <v>806134850449</v>
      </c>
      <c r="F1003" t="s">
        <v>2276</v>
      </c>
      <c r="G1003" s="4">
        <v>230</v>
      </c>
      <c r="H1003" s="4">
        <v>460</v>
      </c>
      <c r="I1003" t="s">
        <v>2244</v>
      </c>
      <c r="J1003" t="s">
        <v>2345</v>
      </c>
      <c r="K1003" t="s">
        <v>96</v>
      </c>
      <c r="L1003" t="s">
        <v>97</v>
      </c>
      <c r="M1003" t="s">
        <v>98</v>
      </c>
      <c r="N1003" t="s">
        <v>124</v>
      </c>
      <c r="O1003" t="s">
        <v>100</v>
      </c>
      <c r="P1003" t="s">
        <v>1040</v>
      </c>
      <c r="Q1003" t="s">
        <v>102</v>
      </c>
      <c r="R1003">
        <v>0</v>
      </c>
      <c r="S1003">
        <v>13</v>
      </c>
      <c r="T1003">
        <v>15</v>
      </c>
      <c r="U1003">
        <v>0</v>
      </c>
      <c r="V1003">
        <v>0</v>
      </c>
      <c r="W1003">
        <v>0</v>
      </c>
      <c r="X1003">
        <v>0</v>
      </c>
      <c r="Y1003">
        <v>13</v>
      </c>
      <c r="Z1003">
        <v>1</v>
      </c>
      <c r="AA1003">
        <v>4</v>
      </c>
      <c r="AB1003" t="s">
        <v>144</v>
      </c>
      <c r="AD1003" t="s">
        <v>144</v>
      </c>
      <c r="AE1003" t="s">
        <v>144</v>
      </c>
      <c r="AF1003" t="s">
        <v>111</v>
      </c>
      <c r="AG1003" t="s">
        <v>105</v>
      </c>
      <c r="AH1003">
        <v>19</v>
      </c>
      <c r="AI1003">
        <v>19</v>
      </c>
      <c r="AJ1003">
        <v>13</v>
      </c>
      <c r="AK1003">
        <v>15</v>
      </c>
      <c r="AL1003">
        <v>0</v>
      </c>
      <c r="AM1003">
        <v>0</v>
      </c>
      <c r="AN1003">
        <v>0</v>
      </c>
      <c r="AO1003">
        <v>0</v>
      </c>
      <c r="AP1003" t="s">
        <v>106</v>
      </c>
      <c r="AQ1003" t="s">
        <v>107</v>
      </c>
      <c r="AR1003" t="s">
        <v>108</v>
      </c>
      <c r="AS1003" t="s">
        <v>109</v>
      </c>
      <c r="AT1003" t="s">
        <v>110</v>
      </c>
      <c r="AU1003" t="s">
        <v>104</v>
      </c>
      <c r="AV1003" t="s">
        <v>2245</v>
      </c>
      <c r="AW1003" t="s">
        <v>2245</v>
      </c>
      <c r="AX1003" t="s">
        <v>104</v>
      </c>
      <c r="AY1003">
        <v>0</v>
      </c>
      <c r="AZ1003">
        <v>0.375</v>
      </c>
      <c r="BA1003">
        <v>7.5</v>
      </c>
      <c r="BC1003">
        <v>0</v>
      </c>
      <c r="BD1003">
        <v>96</v>
      </c>
      <c r="BI1003" t="s">
        <v>145</v>
      </c>
      <c r="BJ1003" t="s">
        <v>111</v>
      </c>
      <c r="BK1003" t="s">
        <v>125</v>
      </c>
      <c r="BL1003" t="str">
        <f>"https://www.hvlgroup.com/Products/Specs/"&amp;"HL186201-PN"</f>
        <v>https://www.hvlgroup.com/Products/Specs/HL186201-PN</v>
      </c>
      <c r="BM1003" t="s">
        <v>2346</v>
      </c>
      <c r="BN1003" t="str">
        <f>"https://www.hvlgroup.com/Product/"&amp;"HL186201-PN"</f>
        <v>https://www.hvlgroup.com/Product/HL186201-PN</v>
      </c>
      <c r="BO1003" t="s">
        <v>104</v>
      </c>
      <c r="BP1003" t="s">
        <v>104</v>
      </c>
      <c r="BQ1003" t="s">
        <v>803</v>
      </c>
      <c r="BR1003" t="s">
        <v>116</v>
      </c>
      <c r="BS1003" t="s">
        <v>2216</v>
      </c>
      <c r="BT1003">
        <v>6.5</v>
      </c>
      <c r="BV1003" s="1">
        <v>43101</v>
      </c>
      <c r="BW1003">
        <v>0</v>
      </c>
      <c r="BX1003">
        <v>0</v>
      </c>
      <c r="BY1003" t="s">
        <v>104</v>
      </c>
      <c r="BZ1003">
        <v>0</v>
      </c>
      <c r="CA1003">
        <v>0</v>
      </c>
      <c r="CB1003">
        <v>0</v>
      </c>
      <c r="CC1003">
        <v>0</v>
      </c>
      <c r="CD1003">
        <v>1</v>
      </c>
      <c r="CE1003">
        <v>172</v>
      </c>
      <c r="CF1003" t="s">
        <v>90</v>
      </c>
      <c r="CI1003" t="s">
        <v>111</v>
      </c>
      <c r="CJ1003" t="s">
        <v>118</v>
      </c>
      <c r="CK1003" t="s">
        <v>111</v>
      </c>
      <c r="CL1003" t="s">
        <v>119</v>
      </c>
      <c r="CM1003" t="s">
        <v>104</v>
      </c>
    </row>
    <row r="1004" spans="1:91" x14ac:dyDescent="0.25">
      <c r="A1004" t="s">
        <v>89</v>
      </c>
      <c r="B1004" t="s">
        <v>90</v>
      </c>
      <c r="C1004" t="s">
        <v>2348</v>
      </c>
      <c r="D1004" t="s">
        <v>2349</v>
      </c>
      <c r="E1004" s="4">
        <v>806134848675</v>
      </c>
      <c r="F1004" t="s">
        <v>2276</v>
      </c>
      <c r="G1004" s="4">
        <v>104</v>
      </c>
      <c r="I1004" t="s">
        <v>2350</v>
      </c>
      <c r="J1004" t="s">
        <v>2351</v>
      </c>
      <c r="K1004" t="s">
        <v>96</v>
      </c>
      <c r="L1004" t="s">
        <v>97</v>
      </c>
      <c r="M1004" t="s">
        <v>98</v>
      </c>
      <c r="N1004" t="s">
        <v>99</v>
      </c>
      <c r="O1004" t="s">
        <v>100</v>
      </c>
      <c r="P1004" t="s">
        <v>2352</v>
      </c>
      <c r="Q1004" t="s">
        <v>2353</v>
      </c>
      <c r="R1004">
        <v>0</v>
      </c>
      <c r="S1004">
        <v>9</v>
      </c>
      <c r="T1004">
        <v>23.75</v>
      </c>
      <c r="U1004">
        <v>0</v>
      </c>
      <c r="V1004">
        <v>0</v>
      </c>
      <c r="W1004">
        <v>0</v>
      </c>
      <c r="X1004">
        <v>0</v>
      </c>
      <c r="Y1004">
        <v>10</v>
      </c>
      <c r="Z1004">
        <v>1</v>
      </c>
      <c r="AA1004">
        <v>60</v>
      </c>
      <c r="AB1004" t="s">
        <v>103</v>
      </c>
      <c r="AD1004" t="s">
        <v>103</v>
      </c>
      <c r="AE1004" t="s">
        <v>103</v>
      </c>
      <c r="AF1004" t="s">
        <v>104</v>
      </c>
      <c r="AG1004" t="s">
        <v>105</v>
      </c>
      <c r="AH1004">
        <v>23</v>
      </c>
      <c r="AI1004">
        <v>12</v>
      </c>
      <c r="AJ1004">
        <v>12</v>
      </c>
      <c r="AK1004">
        <v>12</v>
      </c>
      <c r="AL1004">
        <v>0</v>
      </c>
      <c r="AM1004">
        <v>0</v>
      </c>
      <c r="AN1004">
        <v>0</v>
      </c>
      <c r="AO1004">
        <v>0</v>
      </c>
      <c r="AP1004" t="s">
        <v>106</v>
      </c>
      <c r="AQ1004" t="s">
        <v>107</v>
      </c>
      <c r="AR1004" t="s">
        <v>108</v>
      </c>
      <c r="AS1004" t="s">
        <v>109</v>
      </c>
      <c r="AT1004" t="s">
        <v>110</v>
      </c>
      <c r="AU1004" t="s">
        <v>104</v>
      </c>
      <c r="AV1004" t="s">
        <v>2245</v>
      </c>
      <c r="AW1004" t="s">
        <v>2245</v>
      </c>
      <c r="AX1004" t="s">
        <v>104</v>
      </c>
      <c r="AY1004">
        <v>0</v>
      </c>
      <c r="AZ1004">
        <v>0.25</v>
      </c>
      <c r="BA1004">
        <v>6.5</v>
      </c>
      <c r="BC1004">
        <v>0</v>
      </c>
      <c r="BD1004">
        <v>96</v>
      </c>
      <c r="BI1004" t="s">
        <v>2246</v>
      </c>
      <c r="BJ1004" t="s">
        <v>111</v>
      </c>
      <c r="BK1004" t="s">
        <v>113</v>
      </c>
      <c r="BL1004" t="str">
        <f>"https://www.hvlgroup.com/Products/Specs/"&amp;"HL187201-AGB"</f>
        <v>https://www.hvlgroup.com/Products/Specs/HL187201-AGB</v>
      </c>
      <c r="BM1004" t="s">
        <v>2354</v>
      </c>
      <c r="BN1004" t="str">
        <f>"https://www.hvlgroup.com/Product/"&amp;"HL187201-AGB"</f>
        <v>https://www.hvlgroup.com/Product/HL187201-AGB</v>
      </c>
      <c r="BO1004" t="s">
        <v>104</v>
      </c>
      <c r="BP1004" t="s">
        <v>104</v>
      </c>
      <c r="BQ1004" t="s">
        <v>199</v>
      </c>
      <c r="BR1004" t="s">
        <v>116</v>
      </c>
      <c r="BS1004" t="s">
        <v>804</v>
      </c>
      <c r="BT1004">
        <v>10</v>
      </c>
      <c r="BV1004" s="1">
        <v>43101</v>
      </c>
      <c r="BW1004">
        <v>0</v>
      </c>
      <c r="BX1004">
        <v>0</v>
      </c>
      <c r="BY1004" t="s">
        <v>104</v>
      </c>
      <c r="BZ1004">
        <v>0</v>
      </c>
      <c r="CA1004">
        <v>0</v>
      </c>
      <c r="CB1004">
        <v>0</v>
      </c>
      <c r="CC1004">
        <v>0</v>
      </c>
      <c r="CD1004">
        <v>1</v>
      </c>
      <c r="CE1004">
        <v>179</v>
      </c>
      <c r="CF1004" t="s">
        <v>90</v>
      </c>
      <c r="CG1004" s="1">
        <v>43709</v>
      </c>
      <c r="CI1004" t="s">
        <v>111</v>
      </c>
      <c r="CJ1004" t="s">
        <v>118</v>
      </c>
      <c r="CK1004" t="s">
        <v>111</v>
      </c>
      <c r="CL1004" t="s">
        <v>119</v>
      </c>
      <c r="CM1004" t="s">
        <v>104</v>
      </c>
    </row>
    <row r="1005" spans="1:91" x14ac:dyDescent="0.25">
      <c r="A1005" t="s">
        <v>89</v>
      </c>
      <c r="B1005" t="s">
        <v>90</v>
      </c>
      <c r="C1005" t="s">
        <v>2355</v>
      </c>
      <c r="D1005" t="s">
        <v>2349</v>
      </c>
      <c r="E1005" s="4">
        <v>806134848682</v>
      </c>
      <c r="F1005" t="s">
        <v>2276</v>
      </c>
      <c r="G1005" s="4">
        <v>104</v>
      </c>
      <c r="I1005" t="s">
        <v>2350</v>
      </c>
      <c r="J1005" t="s">
        <v>2351</v>
      </c>
      <c r="K1005" t="s">
        <v>96</v>
      </c>
      <c r="L1005" t="s">
        <v>97</v>
      </c>
      <c r="M1005" t="s">
        <v>98</v>
      </c>
      <c r="N1005" t="s">
        <v>124</v>
      </c>
      <c r="O1005" t="s">
        <v>100</v>
      </c>
      <c r="P1005" t="s">
        <v>2352</v>
      </c>
      <c r="Q1005" t="s">
        <v>2353</v>
      </c>
      <c r="R1005">
        <v>0</v>
      </c>
      <c r="S1005">
        <v>9</v>
      </c>
      <c r="T1005">
        <v>23.75</v>
      </c>
      <c r="U1005">
        <v>0</v>
      </c>
      <c r="V1005">
        <v>0</v>
      </c>
      <c r="W1005">
        <v>0</v>
      </c>
      <c r="X1005">
        <v>0</v>
      </c>
      <c r="Y1005">
        <v>10</v>
      </c>
      <c r="Z1005">
        <v>1</v>
      </c>
      <c r="AA1005">
        <v>60</v>
      </c>
      <c r="AB1005" t="s">
        <v>103</v>
      </c>
      <c r="AD1005" t="s">
        <v>103</v>
      </c>
      <c r="AE1005" t="s">
        <v>103</v>
      </c>
      <c r="AF1005" t="s">
        <v>104</v>
      </c>
      <c r="AG1005" t="s">
        <v>105</v>
      </c>
      <c r="AH1005">
        <v>23</v>
      </c>
      <c r="AI1005">
        <v>12</v>
      </c>
      <c r="AJ1005">
        <v>12</v>
      </c>
      <c r="AK1005">
        <v>12</v>
      </c>
      <c r="AL1005">
        <v>0</v>
      </c>
      <c r="AM1005">
        <v>0</v>
      </c>
      <c r="AN1005">
        <v>0</v>
      </c>
      <c r="AO1005">
        <v>0</v>
      </c>
      <c r="AP1005" t="s">
        <v>106</v>
      </c>
      <c r="AQ1005" t="s">
        <v>107</v>
      </c>
      <c r="AR1005" t="s">
        <v>108</v>
      </c>
      <c r="AS1005" t="s">
        <v>109</v>
      </c>
      <c r="AT1005" t="s">
        <v>110</v>
      </c>
      <c r="AU1005" t="s">
        <v>104</v>
      </c>
      <c r="AV1005" t="s">
        <v>2245</v>
      </c>
      <c r="AW1005" t="s">
        <v>2245</v>
      </c>
      <c r="AX1005" t="s">
        <v>104</v>
      </c>
      <c r="AY1005">
        <v>0</v>
      </c>
      <c r="AZ1005">
        <v>0.25</v>
      </c>
      <c r="BA1005">
        <v>6.5</v>
      </c>
      <c r="BC1005">
        <v>0</v>
      </c>
      <c r="BD1005">
        <v>96</v>
      </c>
      <c r="BI1005" t="s">
        <v>2246</v>
      </c>
      <c r="BJ1005" t="s">
        <v>111</v>
      </c>
      <c r="BK1005" t="s">
        <v>125</v>
      </c>
      <c r="BL1005" t="str">
        <f>"https://www.hvlgroup.com/Products/Specs/"&amp;"HL187201-PN"</f>
        <v>https://www.hvlgroup.com/Products/Specs/HL187201-PN</v>
      </c>
      <c r="BM1005" t="s">
        <v>2354</v>
      </c>
      <c r="BN1005" t="str">
        <f>"https://www.hvlgroup.com/Product/"&amp;"HL187201-PN"</f>
        <v>https://www.hvlgroup.com/Product/HL187201-PN</v>
      </c>
      <c r="BO1005" t="s">
        <v>104</v>
      </c>
      <c r="BP1005" t="s">
        <v>104</v>
      </c>
      <c r="BQ1005" t="s">
        <v>199</v>
      </c>
      <c r="BR1005" t="s">
        <v>116</v>
      </c>
      <c r="BS1005" t="s">
        <v>804</v>
      </c>
      <c r="BT1005">
        <v>10</v>
      </c>
      <c r="BV1005" s="1">
        <v>43101</v>
      </c>
      <c r="BW1005">
        <v>0</v>
      </c>
      <c r="BX1005">
        <v>0</v>
      </c>
      <c r="BY1005" t="s">
        <v>104</v>
      </c>
      <c r="BZ1005">
        <v>0</v>
      </c>
      <c r="CA1005">
        <v>0</v>
      </c>
      <c r="CB1005">
        <v>0</v>
      </c>
      <c r="CC1005">
        <v>0</v>
      </c>
      <c r="CD1005">
        <v>1</v>
      </c>
      <c r="CE1005">
        <v>179</v>
      </c>
      <c r="CF1005" t="s">
        <v>90</v>
      </c>
      <c r="CG1005" s="1">
        <v>43709</v>
      </c>
      <c r="CI1005" t="s">
        <v>111</v>
      </c>
      <c r="CJ1005" t="s">
        <v>118</v>
      </c>
      <c r="CK1005" t="s">
        <v>111</v>
      </c>
      <c r="CL1005" t="s">
        <v>119</v>
      </c>
      <c r="CM1005" t="s">
        <v>104</v>
      </c>
    </row>
    <row r="1006" spans="1:91" x14ac:dyDescent="0.25">
      <c r="A1006" t="s">
        <v>89</v>
      </c>
      <c r="B1006" t="s">
        <v>90</v>
      </c>
      <c r="C1006" t="s">
        <v>2356</v>
      </c>
      <c r="D1006" t="s">
        <v>2357</v>
      </c>
      <c r="E1006" s="4">
        <v>806134848699</v>
      </c>
      <c r="F1006" t="s">
        <v>2276</v>
      </c>
      <c r="G1006" s="4">
        <v>110</v>
      </c>
      <c r="I1006" t="s">
        <v>2244</v>
      </c>
      <c r="J1006" t="s">
        <v>1530</v>
      </c>
      <c r="K1006" t="s">
        <v>96</v>
      </c>
      <c r="L1006" t="s">
        <v>97</v>
      </c>
      <c r="M1006" t="s">
        <v>98</v>
      </c>
      <c r="N1006" t="s">
        <v>465</v>
      </c>
      <c r="O1006" t="s">
        <v>100</v>
      </c>
      <c r="P1006" t="s">
        <v>1535</v>
      </c>
      <c r="Q1006" t="s">
        <v>102</v>
      </c>
      <c r="R1006">
        <v>0</v>
      </c>
      <c r="S1006">
        <v>7.75</v>
      </c>
      <c r="T1006">
        <v>13.75</v>
      </c>
      <c r="U1006">
        <v>0</v>
      </c>
      <c r="V1006">
        <v>0</v>
      </c>
      <c r="W1006">
        <v>0</v>
      </c>
      <c r="X1006">
        <v>0</v>
      </c>
      <c r="Y1006">
        <v>10</v>
      </c>
      <c r="Z1006">
        <v>1</v>
      </c>
      <c r="AA1006">
        <v>35</v>
      </c>
      <c r="AB1006" t="s">
        <v>595</v>
      </c>
      <c r="AD1006" t="s">
        <v>595</v>
      </c>
      <c r="AE1006" t="s">
        <v>595</v>
      </c>
      <c r="AF1006" t="s">
        <v>111</v>
      </c>
      <c r="AG1006" t="s">
        <v>105</v>
      </c>
      <c r="AH1006">
        <v>18</v>
      </c>
      <c r="AI1006">
        <v>12</v>
      </c>
      <c r="AJ1006">
        <v>11</v>
      </c>
      <c r="AK1006">
        <v>8</v>
      </c>
      <c r="AL1006">
        <v>0</v>
      </c>
      <c r="AM1006">
        <v>0</v>
      </c>
      <c r="AN1006">
        <v>0</v>
      </c>
      <c r="AO1006">
        <v>0</v>
      </c>
      <c r="AP1006" t="s">
        <v>106</v>
      </c>
      <c r="AQ1006" t="s">
        <v>107</v>
      </c>
      <c r="AR1006" t="s">
        <v>108</v>
      </c>
      <c r="AS1006" t="s">
        <v>109</v>
      </c>
      <c r="AT1006" t="s">
        <v>110</v>
      </c>
      <c r="AU1006" t="s">
        <v>104</v>
      </c>
      <c r="AV1006" t="s">
        <v>2245</v>
      </c>
      <c r="AW1006" t="s">
        <v>2245</v>
      </c>
      <c r="AX1006" t="s">
        <v>104</v>
      </c>
      <c r="AY1006">
        <v>0</v>
      </c>
      <c r="AZ1006">
        <v>0</v>
      </c>
      <c r="BA1006">
        <v>7.75</v>
      </c>
      <c r="BC1006">
        <v>0</v>
      </c>
      <c r="BD1006">
        <v>102</v>
      </c>
      <c r="BI1006" t="s">
        <v>2246</v>
      </c>
      <c r="BJ1006" t="s">
        <v>111</v>
      </c>
      <c r="BK1006" t="s">
        <v>466</v>
      </c>
      <c r="BL1006" t="str">
        <f>"https://www.hvlgroup.com/Products/Specs/"&amp;"HL194201-PN/BK"</f>
        <v>https://www.hvlgroup.com/Products/Specs/HL194201-PN/BK</v>
      </c>
      <c r="BM1006" t="s">
        <v>2358</v>
      </c>
      <c r="BN1006" t="str">
        <f>"https://www.hvlgroup.com/Product/"&amp;"HL194201-PN/BK"</f>
        <v>https://www.hvlgroup.com/Product/HL194201-PN/BK</v>
      </c>
      <c r="BO1006" t="s">
        <v>104</v>
      </c>
      <c r="BP1006" t="s">
        <v>104</v>
      </c>
      <c r="BQ1006" t="s">
        <v>115</v>
      </c>
      <c r="BR1006" t="s">
        <v>116</v>
      </c>
      <c r="BS1006" t="s">
        <v>554</v>
      </c>
      <c r="BT1006">
        <v>7.5</v>
      </c>
      <c r="BV1006" s="1">
        <v>43101</v>
      </c>
      <c r="BW1006">
        <v>0</v>
      </c>
      <c r="BX1006">
        <v>0</v>
      </c>
      <c r="BY1006" t="s">
        <v>104</v>
      </c>
      <c r="BZ1006">
        <v>0</v>
      </c>
      <c r="CA1006">
        <v>0</v>
      </c>
      <c r="CB1006">
        <v>0</v>
      </c>
      <c r="CC1006">
        <v>0</v>
      </c>
      <c r="CD1006">
        <v>1</v>
      </c>
      <c r="CE1006">
        <v>174</v>
      </c>
      <c r="CF1006" t="s">
        <v>90</v>
      </c>
      <c r="CG1006" s="1">
        <v>43709</v>
      </c>
      <c r="CI1006" t="s">
        <v>111</v>
      </c>
      <c r="CJ1006" t="s">
        <v>118</v>
      </c>
      <c r="CK1006" t="s">
        <v>111</v>
      </c>
      <c r="CL1006" t="s">
        <v>119</v>
      </c>
      <c r="CM1006" t="s">
        <v>104</v>
      </c>
    </row>
    <row r="1007" spans="1:91" x14ac:dyDescent="0.25">
      <c r="A1007" t="s">
        <v>89</v>
      </c>
      <c r="B1007" t="s">
        <v>90</v>
      </c>
      <c r="C1007" t="s">
        <v>2359</v>
      </c>
      <c r="D1007" t="s">
        <v>2360</v>
      </c>
      <c r="E1007" s="4">
        <v>806134848705</v>
      </c>
      <c r="F1007" t="s">
        <v>2276</v>
      </c>
      <c r="G1007" s="4">
        <v>173</v>
      </c>
      <c r="I1007" t="s">
        <v>2350</v>
      </c>
      <c r="J1007" t="s">
        <v>1167</v>
      </c>
      <c r="K1007" t="s">
        <v>96</v>
      </c>
      <c r="L1007" t="s">
        <v>97</v>
      </c>
      <c r="M1007" t="s">
        <v>98</v>
      </c>
      <c r="N1007" t="s">
        <v>460</v>
      </c>
      <c r="O1007" t="s">
        <v>100</v>
      </c>
      <c r="P1007" t="s">
        <v>551</v>
      </c>
      <c r="Q1007" t="s">
        <v>102</v>
      </c>
      <c r="R1007">
        <v>0</v>
      </c>
      <c r="S1007">
        <v>8</v>
      </c>
      <c r="T1007">
        <v>20.25</v>
      </c>
      <c r="U1007">
        <v>0</v>
      </c>
      <c r="V1007">
        <v>0</v>
      </c>
      <c r="W1007">
        <v>0</v>
      </c>
      <c r="X1007">
        <v>0</v>
      </c>
      <c r="Y1007">
        <v>8</v>
      </c>
      <c r="Z1007">
        <v>1</v>
      </c>
      <c r="AA1007">
        <v>4</v>
      </c>
      <c r="AB1007" t="s">
        <v>144</v>
      </c>
      <c r="AD1007" t="s">
        <v>144</v>
      </c>
      <c r="AE1007" t="s">
        <v>144</v>
      </c>
      <c r="AF1007" t="s">
        <v>111</v>
      </c>
      <c r="AG1007" t="s">
        <v>105</v>
      </c>
      <c r="AH1007">
        <v>25</v>
      </c>
      <c r="AI1007">
        <v>16</v>
      </c>
      <c r="AJ1007">
        <v>13</v>
      </c>
      <c r="AK1007">
        <v>10</v>
      </c>
      <c r="AL1007">
        <v>0</v>
      </c>
      <c r="AM1007">
        <v>0</v>
      </c>
      <c r="AN1007">
        <v>0</v>
      </c>
      <c r="AO1007">
        <v>0</v>
      </c>
      <c r="AP1007" t="s">
        <v>106</v>
      </c>
      <c r="AQ1007" t="s">
        <v>107</v>
      </c>
      <c r="AR1007" t="s">
        <v>108</v>
      </c>
      <c r="AS1007" t="s">
        <v>109</v>
      </c>
      <c r="AT1007" t="s">
        <v>110</v>
      </c>
      <c r="AU1007" t="s">
        <v>104</v>
      </c>
      <c r="AV1007" t="s">
        <v>2245</v>
      </c>
      <c r="AW1007" t="s">
        <v>2245</v>
      </c>
      <c r="AX1007" t="s">
        <v>104</v>
      </c>
      <c r="AY1007">
        <v>0</v>
      </c>
      <c r="AZ1007">
        <v>0.5</v>
      </c>
      <c r="BA1007">
        <v>8</v>
      </c>
      <c r="BC1007">
        <v>0</v>
      </c>
      <c r="BD1007">
        <v>96</v>
      </c>
      <c r="BI1007" t="s">
        <v>145</v>
      </c>
      <c r="BJ1007" t="s">
        <v>111</v>
      </c>
      <c r="BK1007" t="s">
        <v>461</v>
      </c>
      <c r="BL1007" t="str">
        <f>"https://www.hvlgroup.com/Products/Specs/"&amp;"HL200201-AGB/BK"</f>
        <v>https://www.hvlgroup.com/Products/Specs/HL200201-AGB/BK</v>
      </c>
      <c r="BM1007" t="s">
        <v>2361</v>
      </c>
      <c r="BN1007" t="str">
        <f>"https://www.hvlgroup.com/Product/"&amp;"HL200201-AGB/BK"</f>
        <v>https://www.hvlgroup.com/Product/HL200201-AGB/BK</v>
      </c>
      <c r="BO1007" t="s">
        <v>104</v>
      </c>
      <c r="BP1007" t="s">
        <v>104</v>
      </c>
      <c r="BQ1007" t="s">
        <v>115</v>
      </c>
      <c r="BR1007" t="s">
        <v>116</v>
      </c>
      <c r="BS1007" t="s">
        <v>1185</v>
      </c>
      <c r="BT1007">
        <v>5</v>
      </c>
      <c r="BV1007" s="1">
        <v>43101</v>
      </c>
      <c r="BW1007">
        <v>0</v>
      </c>
      <c r="BX1007">
        <v>0</v>
      </c>
      <c r="BY1007" t="s">
        <v>104</v>
      </c>
      <c r="BZ1007">
        <v>0</v>
      </c>
      <c r="CA1007">
        <v>0</v>
      </c>
      <c r="CB1007">
        <v>0</v>
      </c>
      <c r="CC1007">
        <v>0</v>
      </c>
      <c r="CD1007">
        <v>1</v>
      </c>
      <c r="CE1007">
        <v>183</v>
      </c>
      <c r="CF1007" t="s">
        <v>90</v>
      </c>
      <c r="CG1007" s="1">
        <v>43709</v>
      </c>
      <c r="CI1007" t="s">
        <v>111</v>
      </c>
      <c r="CJ1007" t="s">
        <v>118</v>
      </c>
      <c r="CK1007" t="s">
        <v>111</v>
      </c>
      <c r="CL1007" t="s">
        <v>119</v>
      </c>
      <c r="CM1007" t="s">
        <v>104</v>
      </c>
    </row>
    <row r="1008" spans="1:91" x14ac:dyDescent="0.25">
      <c r="A1008" t="s">
        <v>89</v>
      </c>
      <c r="B1008" t="s">
        <v>90</v>
      </c>
      <c r="C1008" t="s">
        <v>2362</v>
      </c>
      <c r="D1008" t="s">
        <v>2360</v>
      </c>
      <c r="E1008" s="4">
        <v>806134848712</v>
      </c>
      <c r="F1008" t="s">
        <v>2276</v>
      </c>
      <c r="G1008" s="4">
        <v>173</v>
      </c>
      <c r="I1008" t="s">
        <v>2350</v>
      </c>
      <c r="J1008" t="s">
        <v>1167</v>
      </c>
      <c r="K1008" t="s">
        <v>96</v>
      </c>
      <c r="L1008" t="s">
        <v>97</v>
      </c>
      <c r="M1008" t="s">
        <v>98</v>
      </c>
      <c r="N1008" t="s">
        <v>465</v>
      </c>
      <c r="O1008" t="s">
        <v>100</v>
      </c>
      <c r="P1008" t="s">
        <v>551</v>
      </c>
      <c r="Q1008" t="s">
        <v>102</v>
      </c>
      <c r="R1008">
        <v>0</v>
      </c>
      <c r="S1008">
        <v>8</v>
      </c>
      <c r="T1008">
        <v>20.25</v>
      </c>
      <c r="U1008">
        <v>0</v>
      </c>
      <c r="V1008">
        <v>0</v>
      </c>
      <c r="W1008">
        <v>0</v>
      </c>
      <c r="X1008">
        <v>0</v>
      </c>
      <c r="Y1008">
        <v>8</v>
      </c>
      <c r="Z1008">
        <v>1</v>
      </c>
      <c r="AA1008">
        <v>4</v>
      </c>
      <c r="AB1008" t="s">
        <v>144</v>
      </c>
      <c r="AD1008" t="s">
        <v>144</v>
      </c>
      <c r="AE1008" t="s">
        <v>144</v>
      </c>
      <c r="AF1008" t="s">
        <v>111</v>
      </c>
      <c r="AG1008" t="s">
        <v>105</v>
      </c>
      <c r="AH1008">
        <v>25</v>
      </c>
      <c r="AI1008">
        <v>16</v>
      </c>
      <c r="AJ1008">
        <v>13</v>
      </c>
      <c r="AK1008">
        <v>10</v>
      </c>
      <c r="AL1008">
        <v>0</v>
      </c>
      <c r="AM1008">
        <v>0</v>
      </c>
      <c r="AN1008">
        <v>0</v>
      </c>
      <c r="AO1008">
        <v>0</v>
      </c>
      <c r="AP1008" t="s">
        <v>106</v>
      </c>
      <c r="AQ1008" t="s">
        <v>107</v>
      </c>
      <c r="AR1008" t="s">
        <v>108</v>
      </c>
      <c r="AS1008" t="s">
        <v>109</v>
      </c>
      <c r="AT1008" t="s">
        <v>110</v>
      </c>
      <c r="AU1008" t="s">
        <v>104</v>
      </c>
      <c r="AV1008" t="s">
        <v>2245</v>
      </c>
      <c r="AW1008" t="s">
        <v>2245</v>
      </c>
      <c r="AX1008" t="s">
        <v>104</v>
      </c>
      <c r="AY1008">
        <v>0</v>
      </c>
      <c r="AZ1008">
        <v>0.5</v>
      </c>
      <c r="BA1008">
        <v>8</v>
      </c>
      <c r="BC1008">
        <v>0</v>
      </c>
      <c r="BD1008">
        <v>96</v>
      </c>
      <c r="BI1008" t="s">
        <v>145</v>
      </c>
      <c r="BJ1008" t="s">
        <v>111</v>
      </c>
      <c r="BK1008" t="s">
        <v>466</v>
      </c>
      <c r="BL1008" t="str">
        <f>"https://www.hvlgroup.com/Products/Specs/"&amp;"HL200201-PN/BK"</f>
        <v>https://www.hvlgroup.com/Products/Specs/HL200201-PN/BK</v>
      </c>
      <c r="BM1008" t="s">
        <v>2361</v>
      </c>
      <c r="BN1008" t="str">
        <f>"https://www.hvlgroup.com/Product/"&amp;"HL200201-PN/BK"</f>
        <v>https://www.hvlgroup.com/Product/HL200201-PN/BK</v>
      </c>
      <c r="BO1008" t="s">
        <v>104</v>
      </c>
      <c r="BP1008" t="s">
        <v>104</v>
      </c>
      <c r="BQ1008" t="s">
        <v>115</v>
      </c>
      <c r="BR1008" t="s">
        <v>116</v>
      </c>
      <c r="BS1008" t="s">
        <v>1185</v>
      </c>
      <c r="BT1008">
        <v>5</v>
      </c>
      <c r="BV1008" s="1">
        <v>43101</v>
      </c>
      <c r="BW1008">
        <v>0</v>
      </c>
      <c r="BX1008">
        <v>0</v>
      </c>
      <c r="BY1008" t="s">
        <v>104</v>
      </c>
      <c r="BZ1008">
        <v>0</v>
      </c>
      <c r="CA1008">
        <v>0</v>
      </c>
      <c r="CB1008">
        <v>0</v>
      </c>
      <c r="CC1008">
        <v>0</v>
      </c>
      <c r="CD1008">
        <v>1</v>
      </c>
      <c r="CE1008">
        <v>183</v>
      </c>
      <c r="CF1008" t="s">
        <v>90</v>
      </c>
      <c r="CG1008" s="1">
        <v>43709</v>
      </c>
      <c r="CI1008" t="s">
        <v>111</v>
      </c>
      <c r="CJ1008" t="s">
        <v>118</v>
      </c>
      <c r="CK1008" t="s">
        <v>111</v>
      </c>
      <c r="CL1008" t="s">
        <v>119</v>
      </c>
      <c r="CM1008" t="s">
        <v>104</v>
      </c>
    </row>
    <row r="1009" spans="1:91" x14ac:dyDescent="0.25">
      <c r="A1009" t="s">
        <v>89</v>
      </c>
      <c r="B1009" t="s">
        <v>90</v>
      </c>
      <c r="C1009" t="s">
        <v>2363</v>
      </c>
      <c r="D1009" t="s">
        <v>2364</v>
      </c>
      <c r="E1009" s="4">
        <v>806134848729</v>
      </c>
      <c r="F1009" t="s">
        <v>2251</v>
      </c>
      <c r="G1009" s="4">
        <v>110</v>
      </c>
      <c r="H1009" s="4">
        <v>220</v>
      </c>
      <c r="I1009" t="s">
        <v>2350</v>
      </c>
      <c r="J1009" t="s">
        <v>1194</v>
      </c>
      <c r="K1009" t="s">
        <v>96</v>
      </c>
      <c r="L1009" t="s">
        <v>97</v>
      </c>
      <c r="M1009" t="s">
        <v>98</v>
      </c>
      <c r="N1009" t="s">
        <v>99</v>
      </c>
      <c r="O1009" t="s">
        <v>100</v>
      </c>
      <c r="P1009" t="s">
        <v>679</v>
      </c>
      <c r="Q1009" t="s">
        <v>102</v>
      </c>
      <c r="R1009">
        <v>0</v>
      </c>
      <c r="S1009">
        <v>0</v>
      </c>
      <c r="T1009">
        <v>13.5</v>
      </c>
      <c r="U1009">
        <v>0</v>
      </c>
      <c r="V1009">
        <v>0</v>
      </c>
      <c r="W1009">
        <v>9.75</v>
      </c>
      <c r="X1009">
        <v>0</v>
      </c>
      <c r="Y1009">
        <v>8</v>
      </c>
      <c r="Z1009">
        <v>1</v>
      </c>
      <c r="AA1009">
        <v>75</v>
      </c>
      <c r="AB1009" t="s">
        <v>103</v>
      </c>
      <c r="AD1009" t="s">
        <v>103</v>
      </c>
      <c r="AE1009" t="s">
        <v>103</v>
      </c>
      <c r="AF1009" t="s">
        <v>104</v>
      </c>
      <c r="AG1009" t="s">
        <v>105</v>
      </c>
      <c r="AH1009">
        <v>19</v>
      </c>
      <c r="AI1009">
        <v>14</v>
      </c>
      <c r="AJ1009">
        <v>14</v>
      </c>
      <c r="AK1009">
        <v>9</v>
      </c>
      <c r="AL1009">
        <v>0</v>
      </c>
      <c r="AM1009">
        <v>0</v>
      </c>
      <c r="AN1009">
        <v>0</v>
      </c>
      <c r="AO1009">
        <v>0</v>
      </c>
      <c r="AP1009" t="s">
        <v>106</v>
      </c>
      <c r="AQ1009" t="s">
        <v>107</v>
      </c>
      <c r="AR1009" t="s">
        <v>108</v>
      </c>
      <c r="AS1009" t="s">
        <v>109</v>
      </c>
      <c r="AT1009" t="s">
        <v>110</v>
      </c>
      <c r="AU1009" t="s">
        <v>104</v>
      </c>
      <c r="AV1009" t="s">
        <v>2245</v>
      </c>
      <c r="AW1009" t="s">
        <v>2245</v>
      </c>
      <c r="AX1009" t="s">
        <v>104</v>
      </c>
      <c r="AY1009">
        <v>0</v>
      </c>
      <c r="AZ1009">
        <v>0</v>
      </c>
      <c r="BA1009">
        <v>4.75</v>
      </c>
      <c r="BC1009">
        <v>0</v>
      </c>
      <c r="BD1009">
        <v>10</v>
      </c>
      <c r="BI1009" t="s">
        <v>2246</v>
      </c>
      <c r="BJ1009" t="s">
        <v>111</v>
      </c>
      <c r="BK1009" t="s">
        <v>113</v>
      </c>
      <c r="BL1009" t="str">
        <f>"https://www.hvlgroup.com/Products/Specs/"&amp;"HL206201L-AGB"</f>
        <v>https://www.hvlgroup.com/Products/Specs/HL206201L-AGB</v>
      </c>
      <c r="BM1009" t="s">
        <v>2365</v>
      </c>
      <c r="BN1009" t="str">
        <f>"https://www.hvlgroup.com/Product/"&amp;"HL206201L-AGB"</f>
        <v>https://www.hvlgroup.com/Product/HL206201L-AGB</v>
      </c>
      <c r="BO1009" t="s">
        <v>104</v>
      </c>
      <c r="BP1009" t="s">
        <v>104</v>
      </c>
      <c r="BQ1009" t="s">
        <v>633</v>
      </c>
      <c r="BR1009" t="s">
        <v>116</v>
      </c>
      <c r="BS1009" t="s">
        <v>2366</v>
      </c>
      <c r="BT1009">
        <v>8.75</v>
      </c>
      <c r="BV1009" s="1">
        <v>43101</v>
      </c>
      <c r="BW1009">
        <v>0</v>
      </c>
      <c r="BX1009">
        <v>0</v>
      </c>
      <c r="BY1009" t="s">
        <v>104</v>
      </c>
      <c r="BZ1009">
        <v>0</v>
      </c>
      <c r="CA1009">
        <v>0</v>
      </c>
      <c r="CB1009">
        <v>0</v>
      </c>
      <c r="CC1009">
        <v>0</v>
      </c>
      <c r="CD1009">
        <v>1</v>
      </c>
      <c r="CE1009">
        <v>170</v>
      </c>
      <c r="CF1009" t="s">
        <v>90</v>
      </c>
      <c r="CI1009" t="s">
        <v>111</v>
      </c>
      <c r="CJ1009" t="s">
        <v>118</v>
      </c>
      <c r="CK1009" t="s">
        <v>111</v>
      </c>
      <c r="CL1009" t="s">
        <v>119</v>
      </c>
      <c r="CM1009" t="s">
        <v>104</v>
      </c>
    </row>
    <row r="1010" spans="1:91" x14ac:dyDescent="0.25">
      <c r="A1010" t="s">
        <v>89</v>
      </c>
      <c r="B1010" t="s">
        <v>90</v>
      </c>
      <c r="C1010" t="s">
        <v>2367</v>
      </c>
      <c r="D1010" t="s">
        <v>2364</v>
      </c>
      <c r="E1010" s="4">
        <v>806134848736</v>
      </c>
      <c r="F1010" t="s">
        <v>2251</v>
      </c>
      <c r="G1010" s="4">
        <v>110</v>
      </c>
      <c r="H1010" s="4">
        <v>220</v>
      </c>
      <c r="I1010" t="s">
        <v>2350</v>
      </c>
      <c r="J1010" t="s">
        <v>1194</v>
      </c>
      <c r="K1010" t="s">
        <v>96</v>
      </c>
      <c r="L1010" t="s">
        <v>97</v>
      </c>
      <c r="M1010" t="s">
        <v>98</v>
      </c>
      <c r="N1010" t="s">
        <v>121</v>
      </c>
      <c r="O1010" t="s">
        <v>100</v>
      </c>
      <c r="P1010" t="s">
        <v>679</v>
      </c>
      <c r="Q1010" t="s">
        <v>102</v>
      </c>
      <c r="R1010">
        <v>0</v>
      </c>
      <c r="S1010">
        <v>0</v>
      </c>
      <c r="T1010">
        <v>13.5</v>
      </c>
      <c r="U1010">
        <v>0</v>
      </c>
      <c r="V1010">
        <v>0</v>
      </c>
      <c r="W1010">
        <v>9.75</v>
      </c>
      <c r="X1010">
        <v>0</v>
      </c>
      <c r="Y1010">
        <v>8</v>
      </c>
      <c r="Z1010">
        <v>1</v>
      </c>
      <c r="AA1010">
        <v>75</v>
      </c>
      <c r="AB1010" t="s">
        <v>103</v>
      </c>
      <c r="AD1010" t="s">
        <v>103</v>
      </c>
      <c r="AE1010" t="s">
        <v>103</v>
      </c>
      <c r="AF1010" t="s">
        <v>104</v>
      </c>
      <c r="AG1010" t="s">
        <v>105</v>
      </c>
      <c r="AH1010">
        <v>19</v>
      </c>
      <c r="AI1010">
        <v>14</v>
      </c>
      <c r="AJ1010">
        <v>14</v>
      </c>
      <c r="AK1010">
        <v>9</v>
      </c>
      <c r="AL1010">
        <v>0</v>
      </c>
      <c r="AM1010">
        <v>0</v>
      </c>
      <c r="AN1010">
        <v>0</v>
      </c>
      <c r="AO1010">
        <v>0</v>
      </c>
      <c r="AP1010" t="s">
        <v>106</v>
      </c>
      <c r="AQ1010" t="s">
        <v>107</v>
      </c>
      <c r="AR1010" t="s">
        <v>108</v>
      </c>
      <c r="AS1010" t="s">
        <v>109</v>
      </c>
      <c r="AT1010" t="s">
        <v>110</v>
      </c>
      <c r="AU1010" t="s">
        <v>104</v>
      </c>
      <c r="AV1010" t="s">
        <v>2245</v>
      </c>
      <c r="AW1010" t="s">
        <v>2245</v>
      </c>
      <c r="AX1010" t="s">
        <v>104</v>
      </c>
      <c r="AY1010">
        <v>0</v>
      </c>
      <c r="AZ1010">
        <v>0</v>
      </c>
      <c r="BA1010">
        <v>4.75</v>
      </c>
      <c r="BC1010">
        <v>0</v>
      </c>
      <c r="BD1010">
        <v>10</v>
      </c>
      <c r="BI1010" t="s">
        <v>2246</v>
      </c>
      <c r="BJ1010" t="s">
        <v>111</v>
      </c>
      <c r="BK1010" t="s">
        <v>122</v>
      </c>
      <c r="BL1010" t="str">
        <f>"https://www.hvlgroup.com/Products/Specs/"&amp;"HL206201L-OB"</f>
        <v>https://www.hvlgroup.com/Products/Specs/HL206201L-OB</v>
      </c>
      <c r="BM1010" t="s">
        <v>2365</v>
      </c>
      <c r="BN1010" t="str">
        <f>"https://www.hvlgroup.com/Product/"&amp;"HL206201L-OB"</f>
        <v>https://www.hvlgroup.com/Product/HL206201L-OB</v>
      </c>
      <c r="BO1010" t="s">
        <v>104</v>
      </c>
      <c r="BP1010" t="s">
        <v>104</v>
      </c>
      <c r="BQ1010" t="s">
        <v>633</v>
      </c>
      <c r="BR1010" t="s">
        <v>116</v>
      </c>
      <c r="BS1010" t="s">
        <v>2366</v>
      </c>
      <c r="BT1010">
        <v>8.75</v>
      </c>
      <c r="BV1010" s="1">
        <v>43101</v>
      </c>
      <c r="BW1010">
        <v>0</v>
      </c>
      <c r="BX1010">
        <v>0</v>
      </c>
      <c r="BY1010" t="s">
        <v>104</v>
      </c>
      <c r="BZ1010">
        <v>0</v>
      </c>
      <c r="CA1010">
        <v>0</v>
      </c>
      <c r="CB1010">
        <v>0</v>
      </c>
      <c r="CC1010">
        <v>0</v>
      </c>
      <c r="CD1010">
        <v>1</v>
      </c>
      <c r="CE1010">
        <v>170</v>
      </c>
      <c r="CF1010" t="s">
        <v>90</v>
      </c>
      <c r="CI1010" t="s">
        <v>111</v>
      </c>
      <c r="CJ1010" t="s">
        <v>118</v>
      </c>
      <c r="CK1010" t="s">
        <v>111</v>
      </c>
      <c r="CL1010" t="s">
        <v>119</v>
      </c>
      <c r="CM1010" t="s">
        <v>104</v>
      </c>
    </row>
    <row r="1011" spans="1:91" x14ac:dyDescent="0.25">
      <c r="A1011" t="s">
        <v>89</v>
      </c>
      <c r="B1011" t="s">
        <v>90</v>
      </c>
      <c r="C1011" t="s">
        <v>2368</v>
      </c>
      <c r="D1011" t="s">
        <v>2364</v>
      </c>
      <c r="E1011" s="4">
        <v>806134848743</v>
      </c>
      <c r="F1011" t="s">
        <v>2251</v>
      </c>
      <c r="G1011" s="4">
        <v>110</v>
      </c>
      <c r="H1011" s="4">
        <v>220</v>
      </c>
      <c r="I1011" t="s">
        <v>2350</v>
      </c>
      <c r="J1011" t="s">
        <v>1194</v>
      </c>
      <c r="K1011" t="s">
        <v>96</v>
      </c>
      <c r="L1011" t="s">
        <v>97</v>
      </c>
      <c r="M1011" t="s">
        <v>98</v>
      </c>
      <c r="N1011" t="s">
        <v>124</v>
      </c>
      <c r="O1011" t="s">
        <v>100</v>
      </c>
      <c r="P1011" t="s">
        <v>679</v>
      </c>
      <c r="Q1011" t="s">
        <v>102</v>
      </c>
      <c r="R1011">
        <v>0</v>
      </c>
      <c r="S1011">
        <v>0</v>
      </c>
      <c r="T1011">
        <v>13.5</v>
      </c>
      <c r="U1011">
        <v>0</v>
      </c>
      <c r="V1011">
        <v>0</v>
      </c>
      <c r="W1011">
        <v>9.75</v>
      </c>
      <c r="X1011">
        <v>0</v>
      </c>
      <c r="Y1011">
        <v>8</v>
      </c>
      <c r="Z1011">
        <v>1</v>
      </c>
      <c r="AA1011">
        <v>75</v>
      </c>
      <c r="AB1011" t="s">
        <v>103</v>
      </c>
      <c r="AD1011" t="s">
        <v>103</v>
      </c>
      <c r="AE1011" t="s">
        <v>103</v>
      </c>
      <c r="AF1011" t="s">
        <v>104</v>
      </c>
      <c r="AG1011" t="s">
        <v>105</v>
      </c>
      <c r="AH1011">
        <v>19</v>
      </c>
      <c r="AI1011">
        <v>14</v>
      </c>
      <c r="AJ1011">
        <v>14</v>
      </c>
      <c r="AK1011">
        <v>9</v>
      </c>
      <c r="AL1011">
        <v>0</v>
      </c>
      <c r="AM1011">
        <v>0</v>
      </c>
      <c r="AN1011">
        <v>0</v>
      </c>
      <c r="AO1011">
        <v>0</v>
      </c>
      <c r="AP1011" t="s">
        <v>106</v>
      </c>
      <c r="AQ1011" t="s">
        <v>107</v>
      </c>
      <c r="AR1011" t="s">
        <v>108</v>
      </c>
      <c r="AS1011" t="s">
        <v>109</v>
      </c>
      <c r="AT1011" t="s">
        <v>110</v>
      </c>
      <c r="AU1011" t="s">
        <v>104</v>
      </c>
      <c r="AV1011" t="s">
        <v>2245</v>
      </c>
      <c r="AW1011" t="s">
        <v>2245</v>
      </c>
      <c r="AX1011" t="s">
        <v>104</v>
      </c>
      <c r="AY1011">
        <v>0</v>
      </c>
      <c r="AZ1011">
        <v>0</v>
      </c>
      <c r="BA1011">
        <v>4.75</v>
      </c>
      <c r="BC1011">
        <v>0</v>
      </c>
      <c r="BD1011">
        <v>10</v>
      </c>
      <c r="BI1011" t="s">
        <v>2246</v>
      </c>
      <c r="BJ1011" t="s">
        <v>111</v>
      </c>
      <c r="BK1011" t="s">
        <v>125</v>
      </c>
      <c r="BL1011" t="str">
        <f>"https://www.hvlgroup.com/Products/Specs/"&amp;"HL206201L-PN"</f>
        <v>https://www.hvlgroup.com/Products/Specs/HL206201L-PN</v>
      </c>
      <c r="BM1011" t="s">
        <v>2365</v>
      </c>
      <c r="BN1011" t="str">
        <f>"https://www.hvlgroup.com/Product/"&amp;"HL206201L-PN"</f>
        <v>https://www.hvlgroup.com/Product/HL206201L-PN</v>
      </c>
      <c r="BO1011" t="s">
        <v>104</v>
      </c>
      <c r="BP1011" t="s">
        <v>104</v>
      </c>
      <c r="BQ1011" t="s">
        <v>633</v>
      </c>
      <c r="BR1011" t="s">
        <v>116</v>
      </c>
      <c r="BS1011" t="s">
        <v>2366</v>
      </c>
      <c r="BT1011">
        <v>8.75</v>
      </c>
      <c r="BV1011" s="1">
        <v>43101</v>
      </c>
      <c r="BW1011">
        <v>0</v>
      </c>
      <c r="BX1011">
        <v>0</v>
      </c>
      <c r="BY1011" t="s">
        <v>104</v>
      </c>
      <c r="BZ1011">
        <v>0</v>
      </c>
      <c r="CA1011">
        <v>0</v>
      </c>
      <c r="CB1011">
        <v>0</v>
      </c>
      <c r="CC1011">
        <v>0</v>
      </c>
      <c r="CD1011">
        <v>1</v>
      </c>
      <c r="CE1011">
        <v>170</v>
      </c>
      <c r="CF1011" t="s">
        <v>90</v>
      </c>
      <c r="CI1011" t="s">
        <v>111</v>
      </c>
      <c r="CJ1011" t="s">
        <v>118</v>
      </c>
      <c r="CK1011" t="s">
        <v>111</v>
      </c>
      <c r="CL1011" t="s">
        <v>119</v>
      </c>
      <c r="CM1011" t="s">
        <v>104</v>
      </c>
    </row>
    <row r="1012" spans="1:91" x14ac:dyDescent="0.25">
      <c r="A1012" t="s">
        <v>89</v>
      </c>
      <c r="B1012" t="s">
        <v>90</v>
      </c>
      <c r="C1012" t="s">
        <v>2369</v>
      </c>
      <c r="D1012" t="s">
        <v>2370</v>
      </c>
      <c r="E1012" s="4">
        <v>806134848750</v>
      </c>
      <c r="F1012" t="s">
        <v>2258</v>
      </c>
      <c r="G1012" s="4">
        <v>76</v>
      </c>
      <c r="H1012" s="4">
        <v>152</v>
      </c>
      <c r="I1012" t="s">
        <v>2350</v>
      </c>
      <c r="J1012" t="s">
        <v>1194</v>
      </c>
      <c r="K1012" t="s">
        <v>96</v>
      </c>
      <c r="L1012" t="s">
        <v>97</v>
      </c>
      <c r="M1012" t="s">
        <v>98</v>
      </c>
      <c r="N1012" t="s">
        <v>99</v>
      </c>
      <c r="O1012" t="s">
        <v>100</v>
      </c>
      <c r="P1012" t="s">
        <v>679</v>
      </c>
      <c r="Q1012" t="s">
        <v>102</v>
      </c>
      <c r="R1012">
        <v>0</v>
      </c>
      <c r="S1012">
        <v>0</v>
      </c>
      <c r="T1012">
        <v>10</v>
      </c>
      <c r="U1012">
        <v>0</v>
      </c>
      <c r="V1012">
        <v>0</v>
      </c>
      <c r="W1012">
        <v>7.5</v>
      </c>
      <c r="X1012">
        <v>0</v>
      </c>
      <c r="Y1012">
        <v>7</v>
      </c>
      <c r="Z1012">
        <v>1</v>
      </c>
      <c r="AA1012">
        <v>60</v>
      </c>
      <c r="AB1012" t="s">
        <v>103</v>
      </c>
      <c r="AD1012" t="s">
        <v>103</v>
      </c>
      <c r="AE1012" t="s">
        <v>103</v>
      </c>
      <c r="AF1012" t="s">
        <v>104</v>
      </c>
      <c r="AG1012" t="s">
        <v>105</v>
      </c>
      <c r="AH1012">
        <v>16</v>
      </c>
      <c r="AI1012">
        <v>11</v>
      </c>
      <c r="AJ1012">
        <v>11</v>
      </c>
      <c r="AK1012">
        <v>6</v>
      </c>
      <c r="AL1012">
        <v>0</v>
      </c>
      <c r="AM1012">
        <v>0</v>
      </c>
      <c r="AN1012">
        <v>0</v>
      </c>
      <c r="AO1012">
        <v>0</v>
      </c>
      <c r="AP1012" t="s">
        <v>106</v>
      </c>
      <c r="AQ1012" t="s">
        <v>107</v>
      </c>
      <c r="AR1012" t="s">
        <v>108</v>
      </c>
      <c r="AS1012" t="s">
        <v>109</v>
      </c>
      <c r="AT1012" t="s">
        <v>110</v>
      </c>
      <c r="AU1012" t="s">
        <v>104</v>
      </c>
      <c r="AV1012" t="s">
        <v>2245</v>
      </c>
      <c r="AW1012" t="s">
        <v>2245</v>
      </c>
      <c r="AX1012" t="s">
        <v>104</v>
      </c>
      <c r="AY1012">
        <v>0</v>
      </c>
      <c r="AZ1012">
        <v>0</v>
      </c>
      <c r="BA1012">
        <v>3.5</v>
      </c>
      <c r="BC1012">
        <v>0</v>
      </c>
      <c r="BD1012">
        <v>96</v>
      </c>
      <c r="BI1012" t="s">
        <v>2246</v>
      </c>
      <c r="BJ1012" t="s">
        <v>111</v>
      </c>
      <c r="BK1012" t="s">
        <v>113</v>
      </c>
      <c r="BL1012" t="str">
        <f>"https://www.hvlgroup.com/Products/Specs/"&amp;"HL206201S-AGB"</f>
        <v>https://www.hvlgroup.com/Products/Specs/HL206201S-AGB</v>
      </c>
      <c r="BM1012" t="s">
        <v>2365</v>
      </c>
      <c r="BN1012" t="str">
        <f>"https://www.hvlgroup.com/Product/"&amp;"HL206201S-AGB"</f>
        <v>https://www.hvlgroup.com/Product/HL206201S-AGB</v>
      </c>
      <c r="BO1012" t="s">
        <v>104</v>
      </c>
      <c r="BP1012" t="s">
        <v>104</v>
      </c>
      <c r="BQ1012" t="s">
        <v>633</v>
      </c>
      <c r="BR1012" t="s">
        <v>116</v>
      </c>
      <c r="BS1012" t="s">
        <v>1056</v>
      </c>
      <c r="BT1012">
        <v>7</v>
      </c>
      <c r="BV1012" s="1">
        <v>43101</v>
      </c>
      <c r="BW1012">
        <v>0</v>
      </c>
      <c r="BX1012">
        <v>0</v>
      </c>
      <c r="BY1012" t="s">
        <v>104</v>
      </c>
      <c r="BZ1012">
        <v>0</v>
      </c>
      <c r="CA1012">
        <v>0</v>
      </c>
      <c r="CB1012">
        <v>0</v>
      </c>
      <c r="CC1012">
        <v>0</v>
      </c>
      <c r="CD1012">
        <v>1</v>
      </c>
      <c r="CE1012">
        <v>170</v>
      </c>
      <c r="CF1012" t="s">
        <v>90</v>
      </c>
      <c r="CI1012" t="s">
        <v>111</v>
      </c>
      <c r="CJ1012" t="s">
        <v>118</v>
      </c>
      <c r="CK1012" t="s">
        <v>111</v>
      </c>
      <c r="CL1012" t="s">
        <v>119</v>
      </c>
      <c r="CM1012" t="s">
        <v>104</v>
      </c>
    </row>
    <row r="1013" spans="1:91" x14ac:dyDescent="0.25">
      <c r="A1013" t="s">
        <v>89</v>
      </c>
      <c r="B1013" t="s">
        <v>90</v>
      </c>
      <c r="C1013" t="s">
        <v>2371</v>
      </c>
      <c r="D1013" t="s">
        <v>2370</v>
      </c>
      <c r="E1013" s="4">
        <v>806134848767</v>
      </c>
      <c r="F1013" t="s">
        <v>2258</v>
      </c>
      <c r="G1013" s="4">
        <v>76</v>
      </c>
      <c r="H1013" s="4">
        <v>152</v>
      </c>
      <c r="I1013" t="s">
        <v>2350</v>
      </c>
      <c r="J1013" t="s">
        <v>1194</v>
      </c>
      <c r="K1013" t="s">
        <v>96</v>
      </c>
      <c r="L1013" t="s">
        <v>97</v>
      </c>
      <c r="M1013" t="s">
        <v>98</v>
      </c>
      <c r="N1013" t="s">
        <v>121</v>
      </c>
      <c r="O1013" t="s">
        <v>100</v>
      </c>
      <c r="P1013" t="s">
        <v>679</v>
      </c>
      <c r="Q1013" t="s">
        <v>102</v>
      </c>
      <c r="R1013">
        <v>0</v>
      </c>
      <c r="S1013">
        <v>0</v>
      </c>
      <c r="T1013">
        <v>10</v>
      </c>
      <c r="U1013">
        <v>0</v>
      </c>
      <c r="V1013">
        <v>0</v>
      </c>
      <c r="W1013">
        <v>7.5</v>
      </c>
      <c r="X1013">
        <v>0</v>
      </c>
      <c r="Y1013">
        <v>7</v>
      </c>
      <c r="Z1013">
        <v>1</v>
      </c>
      <c r="AA1013">
        <v>60</v>
      </c>
      <c r="AB1013" t="s">
        <v>103</v>
      </c>
      <c r="AD1013" t="s">
        <v>103</v>
      </c>
      <c r="AE1013" t="s">
        <v>103</v>
      </c>
      <c r="AF1013" t="s">
        <v>104</v>
      </c>
      <c r="AG1013" t="s">
        <v>105</v>
      </c>
      <c r="AH1013">
        <v>16</v>
      </c>
      <c r="AI1013">
        <v>11</v>
      </c>
      <c r="AJ1013">
        <v>11</v>
      </c>
      <c r="AK1013">
        <v>6</v>
      </c>
      <c r="AL1013">
        <v>0</v>
      </c>
      <c r="AM1013">
        <v>0</v>
      </c>
      <c r="AN1013">
        <v>0</v>
      </c>
      <c r="AO1013">
        <v>0</v>
      </c>
      <c r="AP1013" t="s">
        <v>106</v>
      </c>
      <c r="AQ1013" t="s">
        <v>107</v>
      </c>
      <c r="AR1013" t="s">
        <v>108</v>
      </c>
      <c r="AS1013" t="s">
        <v>109</v>
      </c>
      <c r="AT1013" t="s">
        <v>110</v>
      </c>
      <c r="AU1013" t="s">
        <v>104</v>
      </c>
      <c r="AV1013" t="s">
        <v>2245</v>
      </c>
      <c r="AW1013" t="s">
        <v>2245</v>
      </c>
      <c r="AX1013" t="s">
        <v>104</v>
      </c>
      <c r="AY1013">
        <v>0</v>
      </c>
      <c r="AZ1013">
        <v>0</v>
      </c>
      <c r="BA1013">
        <v>3.5</v>
      </c>
      <c r="BC1013">
        <v>0</v>
      </c>
      <c r="BD1013">
        <v>96</v>
      </c>
      <c r="BI1013" t="s">
        <v>2246</v>
      </c>
      <c r="BJ1013" t="s">
        <v>111</v>
      </c>
      <c r="BK1013" t="s">
        <v>122</v>
      </c>
      <c r="BL1013" t="str">
        <f>"https://www.hvlgroup.com/Products/Specs/"&amp;"HL206201S-OB"</f>
        <v>https://www.hvlgroup.com/Products/Specs/HL206201S-OB</v>
      </c>
      <c r="BM1013" t="s">
        <v>2365</v>
      </c>
      <c r="BN1013" t="str">
        <f>"https://www.hvlgroup.com/Product/"&amp;"HL206201S-OB"</f>
        <v>https://www.hvlgroup.com/Product/HL206201S-OB</v>
      </c>
      <c r="BO1013" t="s">
        <v>104</v>
      </c>
      <c r="BP1013" t="s">
        <v>104</v>
      </c>
      <c r="BQ1013" t="s">
        <v>633</v>
      </c>
      <c r="BR1013" t="s">
        <v>116</v>
      </c>
      <c r="BS1013" t="s">
        <v>1056</v>
      </c>
      <c r="BT1013">
        <v>7</v>
      </c>
      <c r="BV1013" s="1">
        <v>43101</v>
      </c>
      <c r="BW1013">
        <v>0</v>
      </c>
      <c r="BX1013">
        <v>0</v>
      </c>
      <c r="BY1013" t="s">
        <v>104</v>
      </c>
      <c r="BZ1013">
        <v>0</v>
      </c>
      <c r="CA1013">
        <v>0</v>
      </c>
      <c r="CB1013">
        <v>0</v>
      </c>
      <c r="CC1013">
        <v>0</v>
      </c>
      <c r="CD1013">
        <v>1</v>
      </c>
      <c r="CE1013">
        <v>170</v>
      </c>
      <c r="CF1013" t="s">
        <v>90</v>
      </c>
      <c r="CI1013" t="s">
        <v>111</v>
      </c>
      <c r="CJ1013" t="s">
        <v>118</v>
      </c>
      <c r="CK1013" t="s">
        <v>111</v>
      </c>
      <c r="CL1013" t="s">
        <v>119</v>
      </c>
      <c r="CM1013" t="s">
        <v>104</v>
      </c>
    </row>
    <row r="1014" spans="1:91" x14ac:dyDescent="0.25">
      <c r="A1014" t="s">
        <v>89</v>
      </c>
      <c r="B1014" t="s">
        <v>90</v>
      </c>
      <c r="C1014" t="s">
        <v>2372</v>
      </c>
      <c r="D1014" t="s">
        <v>2370</v>
      </c>
      <c r="E1014" s="4">
        <v>806134848774</v>
      </c>
      <c r="F1014" t="s">
        <v>2258</v>
      </c>
      <c r="G1014" s="4">
        <v>76</v>
      </c>
      <c r="H1014" s="4">
        <v>152</v>
      </c>
      <c r="I1014" t="s">
        <v>2350</v>
      </c>
      <c r="J1014" t="s">
        <v>1194</v>
      </c>
      <c r="K1014" t="s">
        <v>96</v>
      </c>
      <c r="L1014" t="s">
        <v>97</v>
      </c>
      <c r="M1014" t="s">
        <v>98</v>
      </c>
      <c r="N1014" t="s">
        <v>124</v>
      </c>
      <c r="O1014" t="s">
        <v>100</v>
      </c>
      <c r="P1014" t="s">
        <v>679</v>
      </c>
      <c r="Q1014" t="s">
        <v>102</v>
      </c>
      <c r="R1014">
        <v>0</v>
      </c>
      <c r="S1014">
        <v>0</v>
      </c>
      <c r="T1014">
        <v>10</v>
      </c>
      <c r="U1014">
        <v>0</v>
      </c>
      <c r="V1014">
        <v>0</v>
      </c>
      <c r="W1014">
        <v>7.5</v>
      </c>
      <c r="X1014">
        <v>0</v>
      </c>
      <c r="Y1014">
        <v>7</v>
      </c>
      <c r="Z1014">
        <v>1</v>
      </c>
      <c r="AA1014">
        <v>60</v>
      </c>
      <c r="AB1014" t="s">
        <v>103</v>
      </c>
      <c r="AD1014" t="s">
        <v>103</v>
      </c>
      <c r="AE1014" t="s">
        <v>103</v>
      </c>
      <c r="AF1014" t="s">
        <v>104</v>
      </c>
      <c r="AG1014" t="s">
        <v>105</v>
      </c>
      <c r="AH1014">
        <v>16</v>
      </c>
      <c r="AI1014">
        <v>11</v>
      </c>
      <c r="AJ1014">
        <v>11</v>
      </c>
      <c r="AK1014">
        <v>6</v>
      </c>
      <c r="AL1014">
        <v>0</v>
      </c>
      <c r="AM1014">
        <v>0</v>
      </c>
      <c r="AN1014">
        <v>0</v>
      </c>
      <c r="AO1014">
        <v>0</v>
      </c>
      <c r="AP1014" t="s">
        <v>106</v>
      </c>
      <c r="AQ1014" t="s">
        <v>107</v>
      </c>
      <c r="AR1014" t="s">
        <v>108</v>
      </c>
      <c r="AS1014" t="s">
        <v>109</v>
      </c>
      <c r="AT1014" t="s">
        <v>110</v>
      </c>
      <c r="AU1014" t="s">
        <v>104</v>
      </c>
      <c r="AV1014" t="s">
        <v>2245</v>
      </c>
      <c r="AW1014" t="s">
        <v>2245</v>
      </c>
      <c r="AX1014" t="s">
        <v>104</v>
      </c>
      <c r="AY1014">
        <v>0</v>
      </c>
      <c r="AZ1014">
        <v>0</v>
      </c>
      <c r="BA1014">
        <v>3.5</v>
      </c>
      <c r="BC1014">
        <v>0</v>
      </c>
      <c r="BD1014">
        <v>96</v>
      </c>
      <c r="BI1014" t="s">
        <v>2246</v>
      </c>
      <c r="BJ1014" t="s">
        <v>111</v>
      </c>
      <c r="BK1014" t="s">
        <v>125</v>
      </c>
      <c r="BL1014" t="str">
        <f>"https://www.hvlgroup.com/Products/Specs/"&amp;"HL206201S-PN"</f>
        <v>https://www.hvlgroup.com/Products/Specs/HL206201S-PN</v>
      </c>
      <c r="BM1014" t="s">
        <v>2365</v>
      </c>
      <c r="BN1014" t="str">
        <f>"https://www.hvlgroup.com/Product/"&amp;"HL206201S-PN"</f>
        <v>https://www.hvlgroup.com/Product/HL206201S-PN</v>
      </c>
      <c r="BO1014" t="s">
        <v>104</v>
      </c>
      <c r="BP1014" t="s">
        <v>104</v>
      </c>
      <c r="BQ1014" t="s">
        <v>633</v>
      </c>
      <c r="BR1014" t="s">
        <v>116</v>
      </c>
      <c r="BS1014" t="s">
        <v>1056</v>
      </c>
      <c r="BT1014">
        <v>7</v>
      </c>
      <c r="BV1014" s="1">
        <v>43101</v>
      </c>
      <c r="BW1014">
        <v>0</v>
      </c>
      <c r="BX1014">
        <v>0</v>
      </c>
      <c r="BY1014" t="s">
        <v>104</v>
      </c>
      <c r="BZ1014">
        <v>0</v>
      </c>
      <c r="CA1014">
        <v>0</v>
      </c>
      <c r="CB1014">
        <v>0</v>
      </c>
      <c r="CC1014">
        <v>0</v>
      </c>
      <c r="CD1014">
        <v>1</v>
      </c>
      <c r="CE1014">
        <v>170</v>
      </c>
      <c r="CF1014" t="s">
        <v>90</v>
      </c>
      <c r="CI1014" t="s">
        <v>111</v>
      </c>
      <c r="CJ1014" t="s">
        <v>118</v>
      </c>
      <c r="CK1014" t="s">
        <v>111</v>
      </c>
      <c r="CL1014" t="s">
        <v>119</v>
      </c>
      <c r="CM1014" t="s">
        <v>104</v>
      </c>
    </row>
    <row r="1015" spans="1:91" x14ac:dyDescent="0.25">
      <c r="A1015" t="s">
        <v>89</v>
      </c>
      <c r="B1015" t="s">
        <v>90</v>
      </c>
      <c r="C1015" t="s">
        <v>2373</v>
      </c>
      <c r="D1015" t="s">
        <v>2374</v>
      </c>
      <c r="E1015" s="4">
        <v>806134848781</v>
      </c>
      <c r="F1015" t="s">
        <v>2276</v>
      </c>
      <c r="G1015" s="4">
        <v>146</v>
      </c>
      <c r="I1015" t="s">
        <v>2350</v>
      </c>
      <c r="J1015" t="s">
        <v>2375</v>
      </c>
      <c r="K1015" t="s">
        <v>96</v>
      </c>
      <c r="L1015" t="s">
        <v>97</v>
      </c>
      <c r="M1015" t="s">
        <v>98</v>
      </c>
      <c r="N1015" t="s">
        <v>99</v>
      </c>
      <c r="O1015" t="s">
        <v>100</v>
      </c>
      <c r="P1015" t="s">
        <v>1040</v>
      </c>
      <c r="Q1015" t="s">
        <v>102</v>
      </c>
      <c r="R1015">
        <v>0</v>
      </c>
      <c r="S1015">
        <v>9</v>
      </c>
      <c r="T1015">
        <v>10.75</v>
      </c>
      <c r="U1015">
        <v>0</v>
      </c>
      <c r="V1015">
        <v>0</v>
      </c>
      <c r="W1015">
        <v>0</v>
      </c>
      <c r="X1015">
        <v>0</v>
      </c>
      <c r="Y1015">
        <v>9</v>
      </c>
      <c r="Z1015">
        <v>1</v>
      </c>
      <c r="AA1015">
        <v>4</v>
      </c>
      <c r="AB1015" t="s">
        <v>144</v>
      </c>
      <c r="AD1015" t="s">
        <v>144</v>
      </c>
      <c r="AE1015" t="s">
        <v>144</v>
      </c>
      <c r="AF1015" t="s">
        <v>111</v>
      </c>
      <c r="AG1015" t="s">
        <v>105</v>
      </c>
      <c r="AH1015">
        <v>17</v>
      </c>
      <c r="AI1015">
        <v>13</v>
      </c>
      <c r="AJ1015">
        <v>13</v>
      </c>
      <c r="AK1015">
        <v>11</v>
      </c>
      <c r="AL1015">
        <v>0</v>
      </c>
      <c r="AM1015">
        <v>0</v>
      </c>
      <c r="AN1015">
        <v>0</v>
      </c>
      <c r="AO1015">
        <v>0</v>
      </c>
      <c r="AP1015" t="s">
        <v>106</v>
      </c>
      <c r="AQ1015" t="s">
        <v>107</v>
      </c>
      <c r="AR1015" t="s">
        <v>108</v>
      </c>
      <c r="AS1015" t="s">
        <v>109</v>
      </c>
      <c r="AT1015" t="s">
        <v>110</v>
      </c>
      <c r="AU1015" t="s">
        <v>104</v>
      </c>
      <c r="AV1015" t="s">
        <v>2245</v>
      </c>
      <c r="AW1015" t="s">
        <v>2245</v>
      </c>
      <c r="AX1015" t="s">
        <v>104</v>
      </c>
      <c r="AY1015">
        <v>0</v>
      </c>
      <c r="AZ1015">
        <v>0.25</v>
      </c>
      <c r="BA1015">
        <v>6.75</v>
      </c>
      <c r="BC1015">
        <v>0</v>
      </c>
      <c r="BD1015">
        <v>96</v>
      </c>
      <c r="BF1015">
        <v>360</v>
      </c>
      <c r="BG1015">
        <v>90</v>
      </c>
      <c r="BH1015" t="s">
        <v>1280</v>
      </c>
      <c r="BI1015" t="s">
        <v>145</v>
      </c>
      <c r="BJ1015" t="s">
        <v>111</v>
      </c>
      <c r="BK1015" t="s">
        <v>113</v>
      </c>
      <c r="BL1015" t="str">
        <f>"https://www.hvlgroup.com/Products/Specs/"&amp;"HL211201-AGB"</f>
        <v>https://www.hvlgroup.com/Products/Specs/HL211201-AGB</v>
      </c>
      <c r="BM1015" t="s">
        <v>2376</v>
      </c>
      <c r="BN1015" t="str">
        <f>"https://www.hvlgroup.com/Product/"&amp;"HL211201-AGB"</f>
        <v>https://www.hvlgroup.com/Product/HL211201-AGB</v>
      </c>
      <c r="BO1015" t="s">
        <v>104</v>
      </c>
      <c r="BP1015" t="s">
        <v>104</v>
      </c>
      <c r="BQ1015" t="s">
        <v>803</v>
      </c>
      <c r="BR1015" t="s">
        <v>116</v>
      </c>
      <c r="BS1015" t="s">
        <v>2377</v>
      </c>
      <c r="BT1015">
        <v>9.25</v>
      </c>
      <c r="BV1015" s="1">
        <v>43101</v>
      </c>
      <c r="BW1015">
        <v>0</v>
      </c>
      <c r="BX1015">
        <v>0</v>
      </c>
      <c r="BY1015" t="s">
        <v>104</v>
      </c>
      <c r="BZ1015">
        <v>0</v>
      </c>
      <c r="CA1015">
        <v>0</v>
      </c>
      <c r="CB1015">
        <v>0</v>
      </c>
      <c r="CC1015">
        <v>0</v>
      </c>
      <c r="CD1015">
        <v>1</v>
      </c>
      <c r="CE1015">
        <v>171</v>
      </c>
      <c r="CF1015" t="s">
        <v>90</v>
      </c>
      <c r="CG1015" s="1">
        <v>43709</v>
      </c>
      <c r="CI1015" t="s">
        <v>111</v>
      </c>
      <c r="CJ1015" t="s">
        <v>118</v>
      </c>
      <c r="CK1015" t="s">
        <v>111</v>
      </c>
      <c r="CL1015" t="s">
        <v>119</v>
      </c>
      <c r="CM1015" t="s">
        <v>104</v>
      </c>
    </row>
    <row r="1016" spans="1:91" x14ac:dyDescent="0.25">
      <c r="A1016" t="s">
        <v>89</v>
      </c>
      <c r="B1016" t="s">
        <v>90</v>
      </c>
      <c r="C1016" t="s">
        <v>2378</v>
      </c>
      <c r="D1016" t="s">
        <v>2374</v>
      </c>
      <c r="E1016" s="4">
        <v>806134848798</v>
      </c>
      <c r="F1016" t="s">
        <v>2276</v>
      </c>
      <c r="G1016" s="4">
        <v>146</v>
      </c>
      <c r="I1016" t="s">
        <v>2350</v>
      </c>
      <c r="J1016" t="s">
        <v>2375</v>
      </c>
      <c r="K1016" t="s">
        <v>96</v>
      </c>
      <c r="L1016" t="s">
        <v>97</v>
      </c>
      <c r="M1016" t="s">
        <v>98</v>
      </c>
      <c r="N1016" t="s">
        <v>124</v>
      </c>
      <c r="O1016" t="s">
        <v>100</v>
      </c>
      <c r="P1016" t="s">
        <v>1040</v>
      </c>
      <c r="Q1016" t="s">
        <v>102</v>
      </c>
      <c r="R1016">
        <v>0</v>
      </c>
      <c r="S1016">
        <v>9</v>
      </c>
      <c r="T1016">
        <v>10.75</v>
      </c>
      <c r="U1016">
        <v>0</v>
      </c>
      <c r="V1016">
        <v>0</v>
      </c>
      <c r="W1016">
        <v>0</v>
      </c>
      <c r="X1016">
        <v>0</v>
      </c>
      <c r="Y1016">
        <v>9</v>
      </c>
      <c r="Z1016">
        <v>1</v>
      </c>
      <c r="AA1016">
        <v>4</v>
      </c>
      <c r="AB1016" t="s">
        <v>144</v>
      </c>
      <c r="AD1016" t="s">
        <v>144</v>
      </c>
      <c r="AE1016" t="s">
        <v>144</v>
      </c>
      <c r="AF1016" t="s">
        <v>111</v>
      </c>
      <c r="AG1016" t="s">
        <v>105</v>
      </c>
      <c r="AH1016">
        <v>17</v>
      </c>
      <c r="AI1016">
        <v>13</v>
      </c>
      <c r="AJ1016">
        <v>13</v>
      </c>
      <c r="AK1016">
        <v>11</v>
      </c>
      <c r="AL1016">
        <v>0</v>
      </c>
      <c r="AM1016">
        <v>0</v>
      </c>
      <c r="AN1016">
        <v>0</v>
      </c>
      <c r="AO1016">
        <v>0</v>
      </c>
      <c r="AP1016" t="s">
        <v>106</v>
      </c>
      <c r="AQ1016" t="s">
        <v>107</v>
      </c>
      <c r="AR1016" t="s">
        <v>108</v>
      </c>
      <c r="AS1016" t="s">
        <v>109</v>
      </c>
      <c r="AT1016" t="s">
        <v>110</v>
      </c>
      <c r="AU1016" t="s">
        <v>104</v>
      </c>
      <c r="AV1016" t="s">
        <v>2245</v>
      </c>
      <c r="AW1016" t="s">
        <v>2245</v>
      </c>
      <c r="AX1016" t="s">
        <v>104</v>
      </c>
      <c r="AY1016">
        <v>0</v>
      </c>
      <c r="AZ1016">
        <v>0.25</v>
      </c>
      <c r="BA1016">
        <v>6.75</v>
      </c>
      <c r="BC1016">
        <v>0</v>
      </c>
      <c r="BD1016">
        <v>96</v>
      </c>
      <c r="BF1016">
        <v>360</v>
      </c>
      <c r="BG1016">
        <v>90</v>
      </c>
      <c r="BH1016" t="s">
        <v>1280</v>
      </c>
      <c r="BI1016" t="s">
        <v>145</v>
      </c>
      <c r="BJ1016" t="s">
        <v>111</v>
      </c>
      <c r="BK1016" t="s">
        <v>125</v>
      </c>
      <c r="BL1016" t="str">
        <f>"https://www.hvlgroup.com/Products/Specs/"&amp;"HL211201-PN"</f>
        <v>https://www.hvlgroup.com/Products/Specs/HL211201-PN</v>
      </c>
      <c r="BM1016" t="s">
        <v>2376</v>
      </c>
      <c r="BN1016" t="str">
        <f>"https://www.hvlgroup.com/Product/"&amp;"HL211201-PN"</f>
        <v>https://www.hvlgroup.com/Product/HL211201-PN</v>
      </c>
      <c r="BO1016" t="s">
        <v>104</v>
      </c>
      <c r="BP1016" t="s">
        <v>104</v>
      </c>
      <c r="BQ1016" t="s">
        <v>803</v>
      </c>
      <c r="BR1016" t="s">
        <v>116</v>
      </c>
      <c r="BS1016" t="s">
        <v>2377</v>
      </c>
      <c r="BT1016">
        <v>9.25</v>
      </c>
      <c r="BV1016" s="1">
        <v>43101</v>
      </c>
      <c r="BW1016">
        <v>0</v>
      </c>
      <c r="BX1016">
        <v>0</v>
      </c>
      <c r="BY1016" t="s">
        <v>104</v>
      </c>
      <c r="BZ1016">
        <v>0</v>
      </c>
      <c r="CA1016">
        <v>0</v>
      </c>
      <c r="CB1016">
        <v>0</v>
      </c>
      <c r="CC1016">
        <v>0</v>
      </c>
      <c r="CD1016">
        <v>1</v>
      </c>
      <c r="CE1016">
        <v>171</v>
      </c>
      <c r="CF1016" t="s">
        <v>90</v>
      </c>
      <c r="CG1016" s="1">
        <v>43709</v>
      </c>
      <c r="CI1016" t="s">
        <v>111</v>
      </c>
      <c r="CJ1016" t="s">
        <v>118</v>
      </c>
      <c r="CK1016" t="s">
        <v>111</v>
      </c>
      <c r="CL1016" t="s">
        <v>119</v>
      </c>
      <c r="CM1016" t="s">
        <v>104</v>
      </c>
    </row>
    <row r="1017" spans="1:91" x14ac:dyDescent="0.25">
      <c r="A1017" t="s">
        <v>89</v>
      </c>
      <c r="B1017" t="s">
        <v>90</v>
      </c>
      <c r="C1017" t="s">
        <v>2379</v>
      </c>
      <c r="D1017" t="s">
        <v>2380</v>
      </c>
      <c r="E1017" s="4">
        <v>806134848804</v>
      </c>
      <c r="F1017" t="s">
        <v>2229</v>
      </c>
      <c r="G1017" s="4">
        <v>128</v>
      </c>
      <c r="H1017" s="4">
        <v>256</v>
      </c>
      <c r="I1017" t="s">
        <v>548</v>
      </c>
      <c r="J1017" t="s">
        <v>2381</v>
      </c>
      <c r="K1017" t="s">
        <v>96</v>
      </c>
      <c r="L1017" t="s">
        <v>97</v>
      </c>
      <c r="M1017" t="s">
        <v>98</v>
      </c>
      <c r="N1017" t="s">
        <v>99</v>
      </c>
      <c r="O1017" t="s">
        <v>100</v>
      </c>
      <c r="P1017" t="s">
        <v>1206</v>
      </c>
      <c r="Q1017" t="s">
        <v>1207</v>
      </c>
      <c r="R1017">
        <v>0</v>
      </c>
      <c r="S1017">
        <v>10.5</v>
      </c>
      <c r="T1017">
        <v>30.5</v>
      </c>
      <c r="U1017">
        <v>0</v>
      </c>
      <c r="V1017">
        <v>0</v>
      </c>
      <c r="W1017">
        <v>0</v>
      </c>
      <c r="X1017">
        <v>13.5</v>
      </c>
      <c r="Y1017">
        <v>4</v>
      </c>
      <c r="Z1017">
        <v>1</v>
      </c>
      <c r="AA1017">
        <v>60</v>
      </c>
      <c r="AB1017" t="s">
        <v>103</v>
      </c>
      <c r="AD1017" t="s">
        <v>103</v>
      </c>
      <c r="AE1017" t="s">
        <v>103</v>
      </c>
      <c r="AF1017" t="s">
        <v>104</v>
      </c>
      <c r="AG1017" t="s">
        <v>105</v>
      </c>
      <c r="AH1017">
        <v>29</v>
      </c>
      <c r="AI1017">
        <v>13</v>
      </c>
      <c r="AJ1017">
        <v>13</v>
      </c>
      <c r="AK1017">
        <v>6</v>
      </c>
      <c r="AL1017">
        <v>0</v>
      </c>
      <c r="AM1017">
        <v>0</v>
      </c>
      <c r="AN1017">
        <v>0</v>
      </c>
      <c r="AO1017">
        <v>0</v>
      </c>
      <c r="AP1017" t="s">
        <v>106</v>
      </c>
      <c r="AQ1017" t="s">
        <v>107</v>
      </c>
      <c r="AR1017" t="s">
        <v>108</v>
      </c>
      <c r="AS1017" t="s">
        <v>109</v>
      </c>
      <c r="AT1017" t="s">
        <v>110</v>
      </c>
      <c r="AU1017" t="s">
        <v>111</v>
      </c>
      <c r="AV1017" t="s">
        <v>2230</v>
      </c>
      <c r="AW1017" t="s">
        <v>2230</v>
      </c>
      <c r="AX1017" t="s">
        <v>104</v>
      </c>
      <c r="AY1017">
        <v>0</v>
      </c>
      <c r="AZ1017">
        <v>0.625</v>
      </c>
      <c r="BA1017">
        <v>4.75</v>
      </c>
      <c r="BC1017">
        <v>0</v>
      </c>
      <c r="BD1017">
        <v>96</v>
      </c>
      <c r="BI1017" t="s">
        <v>112</v>
      </c>
      <c r="BJ1017" t="s">
        <v>111</v>
      </c>
      <c r="BK1017" t="s">
        <v>113</v>
      </c>
      <c r="BL1017" t="str">
        <f>"https://www.hvlgroup.com/Products/Specs/"&amp;"HL240101-AGB"</f>
        <v>https://www.hvlgroup.com/Products/Specs/HL240101-AGB</v>
      </c>
      <c r="BM1017" t="s">
        <v>2382</v>
      </c>
      <c r="BN1017" t="str">
        <f>"https://www.hvlgroup.com/Product/"&amp;"HL240101-AGB"</f>
        <v>https://www.hvlgroup.com/Product/HL240101-AGB</v>
      </c>
      <c r="BO1017" t="s">
        <v>104</v>
      </c>
      <c r="BP1017" t="s">
        <v>104</v>
      </c>
      <c r="BQ1017" t="s">
        <v>232</v>
      </c>
      <c r="BR1017" t="s">
        <v>116</v>
      </c>
      <c r="BS1017" t="s">
        <v>2383</v>
      </c>
      <c r="BT1017">
        <v>7.5</v>
      </c>
      <c r="BV1017" s="1">
        <v>43101</v>
      </c>
      <c r="BW1017">
        <v>0</v>
      </c>
      <c r="BX1017">
        <v>0</v>
      </c>
      <c r="BY1017" t="s">
        <v>104</v>
      </c>
      <c r="BZ1017">
        <v>0</v>
      </c>
      <c r="CA1017">
        <v>0</v>
      </c>
      <c r="CB1017">
        <v>0</v>
      </c>
      <c r="CC1017">
        <v>0</v>
      </c>
      <c r="CD1017">
        <v>1</v>
      </c>
      <c r="CE1017">
        <v>122</v>
      </c>
      <c r="CF1017" t="s">
        <v>90</v>
      </c>
      <c r="CI1017" t="s">
        <v>111</v>
      </c>
      <c r="CJ1017" t="s">
        <v>118</v>
      </c>
      <c r="CK1017" t="s">
        <v>111</v>
      </c>
      <c r="CL1017" t="s">
        <v>119</v>
      </c>
      <c r="CM1017" t="s">
        <v>104</v>
      </c>
    </row>
    <row r="1018" spans="1:91" x14ac:dyDescent="0.25">
      <c r="A1018" t="s">
        <v>89</v>
      </c>
      <c r="B1018" t="s">
        <v>90</v>
      </c>
      <c r="C1018" t="s">
        <v>2384</v>
      </c>
      <c r="D1018" t="s">
        <v>2380</v>
      </c>
      <c r="E1018" s="4">
        <v>806134848811</v>
      </c>
      <c r="F1018" t="s">
        <v>2229</v>
      </c>
      <c r="G1018" s="4">
        <v>128</v>
      </c>
      <c r="H1018" s="4">
        <v>256</v>
      </c>
      <c r="I1018" t="s">
        <v>548</v>
      </c>
      <c r="J1018" t="s">
        <v>2381</v>
      </c>
      <c r="K1018" t="s">
        <v>96</v>
      </c>
      <c r="L1018" t="s">
        <v>97</v>
      </c>
      <c r="M1018" t="s">
        <v>98</v>
      </c>
      <c r="N1018" t="s">
        <v>121</v>
      </c>
      <c r="O1018" t="s">
        <v>100</v>
      </c>
      <c r="P1018" t="s">
        <v>1206</v>
      </c>
      <c r="Q1018" t="s">
        <v>1207</v>
      </c>
      <c r="R1018">
        <v>0</v>
      </c>
      <c r="S1018">
        <v>10.5</v>
      </c>
      <c r="T1018">
        <v>30.5</v>
      </c>
      <c r="U1018">
        <v>0</v>
      </c>
      <c r="V1018">
        <v>0</v>
      </c>
      <c r="W1018">
        <v>0</v>
      </c>
      <c r="X1018">
        <v>13.5</v>
      </c>
      <c r="Y1018">
        <v>4</v>
      </c>
      <c r="Z1018">
        <v>1</v>
      </c>
      <c r="AA1018">
        <v>60</v>
      </c>
      <c r="AB1018" t="s">
        <v>103</v>
      </c>
      <c r="AD1018" t="s">
        <v>103</v>
      </c>
      <c r="AE1018" t="s">
        <v>103</v>
      </c>
      <c r="AF1018" t="s">
        <v>104</v>
      </c>
      <c r="AG1018" t="s">
        <v>105</v>
      </c>
      <c r="AH1018">
        <v>29</v>
      </c>
      <c r="AI1018">
        <v>13</v>
      </c>
      <c r="AJ1018">
        <v>13</v>
      </c>
      <c r="AK1018">
        <v>6</v>
      </c>
      <c r="AL1018">
        <v>0</v>
      </c>
      <c r="AM1018">
        <v>0</v>
      </c>
      <c r="AN1018">
        <v>0</v>
      </c>
      <c r="AO1018">
        <v>0</v>
      </c>
      <c r="AP1018" t="s">
        <v>106</v>
      </c>
      <c r="AQ1018" t="s">
        <v>107</v>
      </c>
      <c r="AR1018" t="s">
        <v>108</v>
      </c>
      <c r="AS1018" t="s">
        <v>109</v>
      </c>
      <c r="AT1018" t="s">
        <v>110</v>
      </c>
      <c r="AU1018" t="s">
        <v>111</v>
      </c>
      <c r="AV1018" t="s">
        <v>2230</v>
      </c>
      <c r="AW1018" t="s">
        <v>2230</v>
      </c>
      <c r="AX1018" t="s">
        <v>104</v>
      </c>
      <c r="AY1018">
        <v>0</v>
      </c>
      <c r="AZ1018">
        <v>0.625</v>
      </c>
      <c r="BA1018">
        <v>4.75</v>
      </c>
      <c r="BC1018">
        <v>0</v>
      </c>
      <c r="BD1018">
        <v>96</v>
      </c>
      <c r="BI1018" t="s">
        <v>112</v>
      </c>
      <c r="BJ1018" t="s">
        <v>111</v>
      </c>
      <c r="BK1018" t="s">
        <v>122</v>
      </c>
      <c r="BL1018" t="str">
        <f>"https://www.hvlgroup.com/Products/Specs/"&amp;"HL240101-OB"</f>
        <v>https://www.hvlgroup.com/Products/Specs/HL240101-OB</v>
      </c>
      <c r="BM1018" t="s">
        <v>2382</v>
      </c>
      <c r="BN1018" t="str">
        <f>"https://www.hvlgroup.com/Product/"&amp;"HL240101-OB"</f>
        <v>https://www.hvlgroup.com/Product/HL240101-OB</v>
      </c>
      <c r="BO1018" t="s">
        <v>104</v>
      </c>
      <c r="BP1018" t="s">
        <v>104</v>
      </c>
      <c r="BQ1018" t="s">
        <v>232</v>
      </c>
      <c r="BR1018" t="s">
        <v>116</v>
      </c>
      <c r="BS1018" t="s">
        <v>2383</v>
      </c>
      <c r="BT1018">
        <v>7.5</v>
      </c>
      <c r="BV1018" s="1">
        <v>43101</v>
      </c>
      <c r="BW1018">
        <v>0</v>
      </c>
      <c r="BX1018">
        <v>0</v>
      </c>
      <c r="BY1018" t="s">
        <v>104</v>
      </c>
      <c r="BZ1018">
        <v>0</v>
      </c>
      <c r="CA1018">
        <v>0</v>
      </c>
      <c r="CB1018">
        <v>0</v>
      </c>
      <c r="CC1018">
        <v>0</v>
      </c>
      <c r="CD1018">
        <v>1</v>
      </c>
      <c r="CE1018">
        <v>122</v>
      </c>
      <c r="CF1018" t="s">
        <v>90</v>
      </c>
      <c r="CI1018" t="s">
        <v>111</v>
      </c>
      <c r="CJ1018" t="s">
        <v>118</v>
      </c>
      <c r="CK1018" t="s">
        <v>111</v>
      </c>
      <c r="CL1018" t="s">
        <v>119</v>
      </c>
      <c r="CM1018" t="s">
        <v>104</v>
      </c>
    </row>
    <row r="1019" spans="1:91" x14ac:dyDescent="0.25">
      <c r="A1019" t="s">
        <v>89</v>
      </c>
      <c r="B1019" t="s">
        <v>90</v>
      </c>
      <c r="C1019" t="s">
        <v>2385</v>
      </c>
      <c r="D1019" t="s">
        <v>2380</v>
      </c>
      <c r="E1019" s="4">
        <v>806134848828</v>
      </c>
      <c r="F1019" t="s">
        <v>2229</v>
      </c>
      <c r="G1019" s="4">
        <v>128</v>
      </c>
      <c r="H1019" s="4">
        <v>256</v>
      </c>
      <c r="I1019" t="s">
        <v>548</v>
      </c>
      <c r="J1019" t="s">
        <v>2381</v>
      </c>
      <c r="K1019" t="s">
        <v>96</v>
      </c>
      <c r="L1019" t="s">
        <v>97</v>
      </c>
      <c r="M1019" t="s">
        <v>98</v>
      </c>
      <c r="N1019" t="s">
        <v>124</v>
      </c>
      <c r="O1019" t="s">
        <v>100</v>
      </c>
      <c r="P1019" t="s">
        <v>1206</v>
      </c>
      <c r="Q1019" t="s">
        <v>1207</v>
      </c>
      <c r="R1019">
        <v>0</v>
      </c>
      <c r="S1019">
        <v>10.5</v>
      </c>
      <c r="T1019">
        <v>30.5</v>
      </c>
      <c r="U1019">
        <v>0</v>
      </c>
      <c r="V1019">
        <v>0</v>
      </c>
      <c r="W1019">
        <v>0</v>
      </c>
      <c r="X1019">
        <v>13.5</v>
      </c>
      <c r="Y1019">
        <v>4</v>
      </c>
      <c r="Z1019">
        <v>1</v>
      </c>
      <c r="AA1019">
        <v>60</v>
      </c>
      <c r="AB1019" t="s">
        <v>103</v>
      </c>
      <c r="AD1019" t="s">
        <v>103</v>
      </c>
      <c r="AE1019" t="s">
        <v>103</v>
      </c>
      <c r="AF1019" t="s">
        <v>104</v>
      </c>
      <c r="AG1019" t="s">
        <v>105</v>
      </c>
      <c r="AH1019">
        <v>29</v>
      </c>
      <c r="AI1019">
        <v>13</v>
      </c>
      <c r="AJ1019">
        <v>13</v>
      </c>
      <c r="AK1019">
        <v>6</v>
      </c>
      <c r="AL1019">
        <v>0</v>
      </c>
      <c r="AM1019">
        <v>0</v>
      </c>
      <c r="AN1019">
        <v>0</v>
      </c>
      <c r="AO1019">
        <v>0</v>
      </c>
      <c r="AP1019" t="s">
        <v>106</v>
      </c>
      <c r="AQ1019" t="s">
        <v>107</v>
      </c>
      <c r="AR1019" t="s">
        <v>108</v>
      </c>
      <c r="AS1019" t="s">
        <v>109</v>
      </c>
      <c r="AT1019" t="s">
        <v>110</v>
      </c>
      <c r="AU1019" t="s">
        <v>111</v>
      </c>
      <c r="AV1019" t="s">
        <v>2230</v>
      </c>
      <c r="AW1019" t="s">
        <v>2230</v>
      </c>
      <c r="AX1019" t="s">
        <v>104</v>
      </c>
      <c r="AY1019">
        <v>0</v>
      </c>
      <c r="AZ1019">
        <v>0.625</v>
      </c>
      <c r="BA1019">
        <v>4.75</v>
      </c>
      <c r="BC1019">
        <v>0</v>
      </c>
      <c r="BD1019">
        <v>96</v>
      </c>
      <c r="BI1019" t="s">
        <v>112</v>
      </c>
      <c r="BJ1019" t="s">
        <v>111</v>
      </c>
      <c r="BK1019" t="s">
        <v>125</v>
      </c>
      <c r="BL1019" t="str">
        <f>"https://www.hvlgroup.com/Products/Specs/"&amp;"HL240101-PN"</f>
        <v>https://www.hvlgroup.com/Products/Specs/HL240101-PN</v>
      </c>
      <c r="BM1019" t="s">
        <v>2382</v>
      </c>
      <c r="BN1019" t="str">
        <f>"https://www.hvlgroup.com/Product/"&amp;"HL240101-PN"</f>
        <v>https://www.hvlgroup.com/Product/HL240101-PN</v>
      </c>
      <c r="BO1019" t="s">
        <v>104</v>
      </c>
      <c r="BP1019" t="s">
        <v>104</v>
      </c>
      <c r="BQ1019" t="s">
        <v>232</v>
      </c>
      <c r="BR1019" t="s">
        <v>116</v>
      </c>
      <c r="BS1019" t="s">
        <v>2383</v>
      </c>
      <c r="BT1019">
        <v>7.5</v>
      </c>
      <c r="BV1019" s="1">
        <v>43101</v>
      </c>
      <c r="BW1019">
        <v>0</v>
      </c>
      <c r="BX1019">
        <v>0</v>
      </c>
      <c r="BY1019" t="s">
        <v>104</v>
      </c>
      <c r="BZ1019">
        <v>0</v>
      </c>
      <c r="CA1019">
        <v>0</v>
      </c>
      <c r="CB1019">
        <v>0</v>
      </c>
      <c r="CC1019">
        <v>0</v>
      </c>
      <c r="CD1019">
        <v>1</v>
      </c>
      <c r="CE1019">
        <v>122</v>
      </c>
      <c r="CF1019" t="s">
        <v>90</v>
      </c>
      <c r="CI1019" t="s">
        <v>111</v>
      </c>
      <c r="CJ1019" t="s">
        <v>118</v>
      </c>
      <c r="CK1019" t="s">
        <v>111</v>
      </c>
      <c r="CL1019" t="s">
        <v>119</v>
      </c>
      <c r="CM1019" t="s">
        <v>104</v>
      </c>
    </row>
    <row r="1020" spans="1:91" x14ac:dyDescent="0.25">
      <c r="A1020" t="s">
        <v>89</v>
      </c>
      <c r="B1020" t="s">
        <v>90</v>
      </c>
      <c r="C1020" t="s">
        <v>2386</v>
      </c>
      <c r="D1020" t="s">
        <v>2387</v>
      </c>
      <c r="E1020" s="4">
        <v>806134854799</v>
      </c>
      <c r="F1020" t="s">
        <v>2276</v>
      </c>
      <c r="G1020" s="4">
        <v>69</v>
      </c>
      <c r="I1020" t="s">
        <v>2244</v>
      </c>
      <c r="J1020" t="s">
        <v>1360</v>
      </c>
      <c r="K1020" t="s">
        <v>96</v>
      </c>
      <c r="L1020" t="s">
        <v>97</v>
      </c>
      <c r="M1020" t="s">
        <v>98</v>
      </c>
      <c r="N1020" t="s">
        <v>1361</v>
      </c>
      <c r="O1020" t="s">
        <v>100</v>
      </c>
      <c r="R1020">
        <v>0</v>
      </c>
      <c r="S1020">
        <v>0</v>
      </c>
      <c r="T1020">
        <v>8.5</v>
      </c>
      <c r="U1020">
        <v>0</v>
      </c>
      <c r="V1020">
        <v>0</v>
      </c>
      <c r="W1020">
        <v>6.75</v>
      </c>
      <c r="X1020">
        <v>0</v>
      </c>
      <c r="Y1020">
        <v>3</v>
      </c>
      <c r="Z1020">
        <v>1</v>
      </c>
      <c r="AA1020">
        <v>60</v>
      </c>
      <c r="AB1020" t="s">
        <v>163</v>
      </c>
      <c r="AD1020" t="s">
        <v>163</v>
      </c>
      <c r="AE1020" t="s">
        <v>163</v>
      </c>
      <c r="AF1020" t="s">
        <v>111</v>
      </c>
      <c r="AG1020" t="s">
        <v>105</v>
      </c>
      <c r="AH1020">
        <v>17</v>
      </c>
      <c r="AI1020">
        <v>13</v>
      </c>
      <c r="AJ1020">
        <v>9</v>
      </c>
      <c r="AK1020">
        <v>4</v>
      </c>
      <c r="AL1020">
        <v>0</v>
      </c>
      <c r="AM1020">
        <v>0</v>
      </c>
      <c r="AN1020">
        <v>0</v>
      </c>
      <c r="AO1020">
        <v>0</v>
      </c>
      <c r="AP1020" t="s">
        <v>106</v>
      </c>
      <c r="AQ1020" t="s">
        <v>107</v>
      </c>
      <c r="AR1020" t="s">
        <v>108</v>
      </c>
      <c r="AS1020" t="s">
        <v>109</v>
      </c>
      <c r="AT1020" t="s">
        <v>110</v>
      </c>
      <c r="AU1020" t="s">
        <v>104</v>
      </c>
      <c r="AV1020" t="s">
        <v>2245</v>
      </c>
      <c r="AW1020" t="s">
        <v>2245</v>
      </c>
      <c r="AX1020" t="s">
        <v>104</v>
      </c>
      <c r="AY1020">
        <v>0</v>
      </c>
      <c r="AZ1020">
        <v>0</v>
      </c>
      <c r="BA1020">
        <v>4.75</v>
      </c>
      <c r="BC1020">
        <v>0</v>
      </c>
      <c r="BD1020">
        <v>96</v>
      </c>
      <c r="BI1020" t="s">
        <v>2246</v>
      </c>
      <c r="BJ1020" t="s">
        <v>111</v>
      </c>
      <c r="BK1020" t="s">
        <v>1362</v>
      </c>
      <c r="BL1020" t="str">
        <f>"https://www.hvlgroup.com/Products/Specs/"&amp;"HL243201-CON"</f>
        <v>https://www.hvlgroup.com/Products/Specs/HL243201-CON</v>
      </c>
      <c r="BM1020" t="s">
        <v>2388</v>
      </c>
      <c r="BN1020" t="str">
        <f>"https://www.hvlgroup.com/Product/"&amp;"HL243201-CON"</f>
        <v>https://www.hvlgroup.com/Product/HL243201-CON</v>
      </c>
      <c r="BO1020" t="s">
        <v>104</v>
      </c>
      <c r="BP1020" t="s">
        <v>104</v>
      </c>
      <c r="BQ1020" t="s">
        <v>328</v>
      </c>
      <c r="BR1020" t="s">
        <v>116</v>
      </c>
      <c r="BS1020" t="s">
        <v>116</v>
      </c>
      <c r="BT1020">
        <v>0</v>
      </c>
      <c r="BV1020" s="1">
        <v>43101</v>
      </c>
      <c r="BW1020">
        <v>0</v>
      </c>
      <c r="BX1020">
        <v>0</v>
      </c>
      <c r="BY1020" t="s">
        <v>104</v>
      </c>
      <c r="BZ1020">
        <v>0</v>
      </c>
      <c r="CA1020">
        <v>0</v>
      </c>
      <c r="CB1020">
        <v>0</v>
      </c>
      <c r="CC1020">
        <v>0</v>
      </c>
      <c r="CD1020">
        <v>1</v>
      </c>
      <c r="CE1020">
        <v>180</v>
      </c>
      <c r="CF1020" t="s">
        <v>90</v>
      </c>
      <c r="CG1020" s="1">
        <v>43709</v>
      </c>
      <c r="CI1020" t="s">
        <v>111</v>
      </c>
      <c r="CJ1020" t="s">
        <v>118</v>
      </c>
      <c r="CK1020" t="s">
        <v>111</v>
      </c>
      <c r="CL1020" t="s">
        <v>119</v>
      </c>
      <c r="CM1020" t="s">
        <v>104</v>
      </c>
    </row>
    <row r="1021" spans="1:91" x14ac:dyDescent="0.25">
      <c r="A1021" t="s">
        <v>89</v>
      </c>
      <c r="B1021" t="s">
        <v>90</v>
      </c>
      <c r="C1021" t="s">
        <v>2389</v>
      </c>
      <c r="D1021" t="s">
        <v>2387</v>
      </c>
      <c r="E1021" s="4">
        <v>806134854805</v>
      </c>
      <c r="F1021" t="s">
        <v>2276</v>
      </c>
      <c r="G1021" s="4">
        <v>69</v>
      </c>
      <c r="I1021" t="s">
        <v>2244</v>
      </c>
      <c r="J1021" t="s">
        <v>1360</v>
      </c>
      <c r="K1021" t="s">
        <v>96</v>
      </c>
      <c r="L1021" t="s">
        <v>97</v>
      </c>
      <c r="M1021" t="s">
        <v>98</v>
      </c>
      <c r="N1021" t="s">
        <v>1365</v>
      </c>
      <c r="O1021" t="s">
        <v>100</v>
      </c>
      <c r="R1021">
        <v>0</v>
      </c>
      <c r="S1021">
        <v>0</v>
      </c>
      <c r="T1021">
        <v>8.5</v>
      </c>
      <c r="U1021">
        <v>0</v>
      </c>
      <c r="V1021">
        <v>0</v>
      </c>
      <c r="W1021">
        <v>6.75</v>
      </c>
      <c r="X1021">
        <v>0</v>
      </c>
      <c r="Y1021">
        <v>3</v>
      </c>
      <c r="Z1021">
        <v>1</v>
      </c>
      <c r="AA1021">
        <v>60</v>
      </c>
      <c r="AB1021" t="s">
        <v>163</v>
      </c>
      <c r="AD1021" t="s">
        <v>163</v>
      </c>
      <c r="AE1021" t="s">
        <v>163</v>
      </c>
      <c r="AF1021" t="s">
        <v>111</v>
      </c>
      <c r="AG1021" t="s">
        <v>105</v>
      </c>
      <c r="AH1021">
        <v>17</v>
      </c>
      <c r="AI1021">
        <v>13</v>
      </c>
      <c r="AJ1021">
        <v>10</v>
      </c>
      <c r="AK1021">
        <v>4</v>
      </c>
      <c r="AL1021">
        <v>0</v>
      </c>
      <c r="AM1021">
        <v>0</v>
      </c>
      <c r="AN1021">
        <v>0</v>
      </c>
      <c r="AO1021">
        <v>0</v>
      </c>
      <c r="AP1021" t="s">
        <v>106</v>
      </c>
      <c r="AQ1021" t="s">
        <v>107</v>
      </c>
      <c r="AR1021" t="s">
        <v>108</v>
      </c>
      <c r="AS1021" t="s">
        <v>109</v>
      </c>
      <c r="AT1021" t="s">
        <v>110</v>
      </c>
      <c r="AU1021" t="s">
        <v>104</v>
      </c>
      <c r="AV1021" t="s">
        <v>2245</v>
      </c>
      <c r="AW1021" t="s">
        <v>2245</v>
      </c>
      <c r="AX1021" t="s">
        <v>104</v>
      </c>
      <c r="AY1021">
        <v>0</v>
      </c>
      <c r="AZ1021">
        <v>0.5</v>
      </c>
      <c r="BA1021">
        <v>4.75</v>
      </c>
      <c r="BC1021">
        <v>0</v>
      </c>
      <c r="BD1021">
        <v>96</v>
      </c>
      <c r="BI1021" t="s">
        <v>2246</v>
      </c>
      <c r="BJ1021" t="s">
        <v>111</v>
      </c>
      <c r="BK1021" t="s">
        <v>1366</v>
      </c>
      <c r="BL1021" t="str">
        <f>"https://www.hvlgroup.com/Products/Specs/"&amp;"HL243201-GRP"</f>
        <v>https://www.hvlgroup.com/Products/Specs/HL243201-GRP</v>
      </c>
      <c r="BM1021" t="s">
        <v>2388</v>
      </c>
      <c r="BN1021" t="str">
        <f>"https://www.hvlgroup.com/Product/"&amp;"HL243201-GRP"</f>
        <v>https://www.hvlgroup.com/Product/HL243201-GRP</v>
      </c>
      <c r="BO1021" t="s">
        <v>104</v>
      </c>
      <c r="BP1021" t="s">
        <v>104</v>
      </c>
      <c r="BQ1021" t="s">
        <v>328</v>
      </c>
      <c r="BR1021" t="s">
        <v>116</v>
      </c>
      <c r="BS1021" t="s">
        <v>116</v>
      </c>
      <c r="BT1021">
        <v>0</v>
      </c>
      <c r="BV1021" s="1">
        <v>43101</v>
      </c>
      <c r="BW1021">
        <v>0</v>
      </c>
      <c r="BX1021">
        <v>0</v>
      </c>
      <c r="BY1021" t="s">
        <v>104</v>
      </c>
      <c r="BZ1021">
        <v>0</v>
      </c>
      <c r="CA1021">
        <v>0</v>
      </c>
      <c r="CB1021">
        <v>0</v>
      </c>
      <c r="CC1021">
        <v>0</v>
      </c>
      <c r="CD1021">
        <v>1</v>
      </c>
      <c r="CE1021">
        <v>180</v>
      </c>
      <c r="CF1021" t="s">
        <v>90</v>
      </c>
      <c r="CG1021" s="1">
        <v>43709</v>
      </c>
      <c r="CI1021" t="s">
        <v>111</v>
      </c>
      <c r="CJ1021" t="s">
        <v>118</v>
      </c>
      <c r="CK1021" t="s">
        <v>111</v>
      </c>
      <c r="CL1021" t="s">
        <v>119</v>
      </c>
      <c r="CM1021" t="s">
        <v>104</v>
      </c>
    </row>
    <row r="1022" spans="1:91" x14ac:dyDescent="0.25">
      <c r="A1022" t="s">
        <v>89</v>
      </c>
      <c r="B1022" t="s">
        <v>90</v>
      </c>
      <c r="C1022" t="s">
        <v>2390</v>
      </c>
      <c r="D1022" t="s">
        <v>2387</v>
      </c>
      <c r="E1022" s="4">
        <v>806134854812</v>
      </c>
      <c r="F1022" t="s">
        <v>2276</v>
      </c>
      <c r="G1022" s="4">
        <v>69</v>
      </c>
      <c r="I1022" t="s">
        <v>2244</v>
      </c>
      <c r="J1022" t="s">
        <v>1360</v>
      </c>
      <c r="K1022" t="s">
        <v>96</v>
      </c>
      <c r="L1022" t="s">
        <v>97</v>
      </c>
      <c r="M1022" t="s">
        <v>98</v>
      </c>
      <c r="N1022" t="s">
        <v>1368</v>
      </c>
      <c r="O1022" t="s">
        <v>100</v>
      </c>
      <c r="R1022">
        <v>0</v>
      </c>
      <c r="S1022">
        <v>0</v>
      </c>
      <c r="T1022">
        <v>8.5</v>
      </c>
      <c r="U1022">
        <v>0</v>
      </c>
      <c r="V1022">
        <v>0</v>
      </c>
      <c r="W1022">
        <v>6.75</v>
      </c>
      <c r="X1022">
        <v>0</v>
      </c>
      <c r="Y1022">
        <v>3</v>
      </c>
      <c r="Z1022">
        <v>1</v>
      </c>
      <c r="AA1022">
        <v>60</v>
      </c>
      <c r="AB1022" t="s">
        <v>163</v>
      </c>
      <c r="AD1022" t="s">
        <v>163</v>
      </c>
      <c r="AE1022" t="s">
        <v>163</v>
      </c>
      <c r="AF1022" t="s">
        <v>111</v>
      </c>
      <c r="AG1022" t="s">
        <v>105</v>
      </c>
      <c r="AH1022">
        <v>17</v>
      </c>
      <c r="AI1022">
        <v>13</v>
      </c>
      <c r="AJ1022">
        <v>9</v>
      </c>
      <c r="AK1022">
        <v>4</v>
      </c>
      <c r="AL1022">
        <v>0</v>
      </c>
      <c r="AM1022">
        <v>0</v>
      </c>
      <c r="AN1022">
        <v>0</v>
      </c>
      <c r="AO1022">
        <v>0</v>
      </c>
      <c r="AP1022" t="s">
        <v>106</v>
      </c>
      <c r="AQ1022" t="s">
        <v>107</v>
      </c>
      <c r="AR1022" t="s">
        <v>108</v>
      </c>
      <c r="AS1022" t="s">
        <v>109</v>
      </c>
      <c r="AT1022" t="s">
        <v>110</v>
      </c>
      <c r="AU1022" t="s">
        <v>104</v>
      </c>
      <c r="AV1022" t="s">
        <v>2245</v>
      </c>
      <c r="AW1022" t="s">
        <v>2245</v>
      </c>
      <c r="AX1022" t="s">
        <v>104</v>
      </c>
      <c r="AY1022">
        <v>0</v>
      </c>
      <c r="AZ1022">
        <v>0.5</v>
      </c>
      <c r="BA1022">
        <v>4.75</v>
      </c>
      <c r="BC1022">
        <v>0</v>
      </c>
      <c r="BD1022">
        <v>96</v>
      </c>
      <c r="BI1022" t="s">
        <v>2246</v>
      </c>
      <c r="BJ1022" t="s">
        <v>111</v>
      </c>
      <c r="BK1022" t="s">
        <v>1369</v>
      </c>
      <c r="BL1022" t="str">
        <f>"https://www.hvlgroup.com/Products/Specs/"&amp;"HL243201-TER"</f>
        <v>https://www.hvlgroup.com/Products/Specs/HL243201-TER</v>
      </c>
      <c r="BM1022" t="s">
        <v>2388</v>
      </c>
      <c r="BN1022" t="str">
        <f>"https://www.hvlgroup.com/Product/"&amp;"HL243201-TER"</f>
        <v>https://www.hvlgroup.com/Product/HL243201-TER</v>
      </c>
      <c r="BO1022" t="s">
        <v>104</v>
      </c>
      <c r="BP1022" t="s">
        <v>104</v>
      </c>
      <c r="BQ1022" t="s">
        <v>328</v>
      </c>
      <c r="BR1022" t="s">
        <v>116</v>
      </c>
      <c r="BS1022" t="s">
        <v>116</v>
      </c>
      <c r="BT1022">
        <v>0</v>
      </c>
      <c r="BV1022" s="1">
        <v>43101</v>
      </c>
      <c r="BW1022">
        <v>0</v>
      </c>
      <c r="BX1022">
        <v>0</v>
      </c>
      <c r="BY1022" t="s">
        <v>104</v>
      </c>
      <c r="BZ1022">
        <v>0</v>
      </c>
      <c r="CA1022">
        <v>0</v>
      </c>
      <c r="CB1022">
        <v>0</v>
      </c>
      <c r="CC1022">
        <v>0</v>
      </c>
      <c r="CD1022">
        <v>1</v>
      </c>
      <c r="CE1022">
        <v>180</v>
      </c>
      <c r="CF1022" t="s">
        <v>90</v>
      </c>
      <c r="CG1022" s="1">
        <v>43709</v>
      </c>
      <c r="CI1022" t="s">
        <v>111</v>
      </c>
      <c r="CJ1022" t="s">
        <v>118</v>
      </c>
      <c r="CK1022" t="s">
        <v>111</v>
      </c>
      <c r="CL1022" t="s">
        <v>119</v>
      </c>
      <c r="CM1022" t="s">
        <v>104</v>
      </c>
    </row>
    <row r="1023" spans="1:91" x14ac:dyDescent="0.25">
      <c r="A1023" t="s">
        <v>89</v>
      </c>
      <c r="B1023" t="s">
        <v>90</v>
      </c>
      <c r="C1023" t="s">
        <v>2391</v>
      </c>
      <c r="D1023" t="s">
        <v>2392</v>
      </c>
      <c r="E1023" s="4">
        <v>806134848866</v>
      </c>
      <c r="F1023" t="s">
        <v>2229</v>
      </c>
      <c r="G1023" s="4">
        <v>104</v>
      </c>
      <c r="H1023" s="4">
        <v>208</v>
      </c>
      <c r="I1023" t="s">
        <v>548</v>
      </c>
      <c r="J1023" t="s">
        <v>2393</v>
      </c>
      <c r="K1023" t="s">
        <v>96</v>
      </c>
      <c r="L1023" t="s">
        <v>97</v>
      </c>
      <c r="M1023" t="s">
        <v>98</v>
      </c>
      <c r="N1023" t="s">
        <v>460</v>
      </c>
      <c r="O1023" t="s">
        <v>100</v>
      </c>
      <c r="P1023" t="s">
        <v>1033</v>
      </c>
      <c r="Q1023" t="s">
        <v>102</v>
      </c>
      <c r="R1023">
        <v>0</v>
      </c>
      <c r="S1023">
        <v>6.25</v>
      </c>
      <c r="T1023">
        <v>20</v>
      </c>
      <c r="U1023">
        <v>0</v>
      </c>
      <c r="V1023">
        <v>0</v>
      </c>
      <c r="W1023">
        <v>0</v>
      </c>
      <c r="X1023">
        <v>9</v>
      </c>
      <c r="Y1023">
        <v>4</v>
      </c>
      <c r="Z1023">
        <v>1</v>
      </c>
      <c r="AA1023">
        <v>40</v>
      </c>
      <c r="AB1023" t="s">
        <v>103</v>
      </c>
      <c r="AD1023" t="s">
        <v>103</v>
      </c>
      <c r="AE1023" t="s">
        <v>103</v>
      </c>
      <c r="AF1023" t="s">
        <v>104</v>
      </c>
      <c r="AG1023" t="s">
        <v>105</v>
      </c>
      <c r="AH1023">
        <v>23</v>
      </c>
      <c r="AI1023">
        <v>13</v>
      </c>
      <c r="AJ1023">
        <v>9</v>
      </c>
      <c r="AK1023">
        <v>5</v>
      </c>
      <c r="AL1023">
        <v>0</v>
      </c>
      <c r="AM1023">
        <v>0</v>
      </c>
      <c r="AN1023">
        <v>0</v>
      </c>
      <c r="AO1023">
        <v>0</v>
      </c>
      <c r="AP1023" t="s">
        <v>106</v>
      </c>
      <c r="AQ1023" t="s">
        <v>107</v>
      </c>
      <c r="AR1023" t="s">
        <v>108</v>
      </c>
      <c r="AS1023" t="s">
        <v>109</v>
      </c>
      <c r="AT1023" t="s">
        <v>110</v>
      </c>
      <c r="AU1023" t="s">
        <v>111</v>
      </c>
      <c r="AV1023" t="s">
        <v>2252</v>
      </c>
      <c r="AW1023" t="s">
        <v>2252</v>
      </c>
      <c r="AX1023" t="s">
        <v>104</v>
      </c>
      <c r="AY1023">
        <v>0</v>
      </c>
      <c r="AZ1023">
        <v>0.75</v>
      </c>
      <c r="BA1023">
        <v>4.75</v>
      </c>
      <c r="BC1023">
        <v>0</v>
      </c>
      <c r="BD1023">
        <v>83.5</v>
      </c>
      <c r="BI1023" t="s">
        <v>112</v>
      </c>
      <c r="BJ1023" t="s">
        <v>111</v>
      </c>
      <c r="BK1023" t="s">
        <v>461</v>
      </c>
      <c r="BL1023" t="str">
        <f>"https://www.hvlgroup.com/Products/Specs/"&amp;"HL249101-AGB/BK"</f>
        <v>https://www.hvlgroup.com/Products/Specs/HL249101-AGB/BK</v>
      </c>
      <c r="BM1023" t="s">
        <v>2394</v>
      </c>
      <c r="BN1023" t="str">
        <f>"https://www.hvlgroup.com/Product/"&amp;"HL249101-AGB/BK"</f>
        <v>https://www.hvlgroup.com/Product/HL249101-AGB/BK</v>
      </c>
      <c r="BO1023" t="s">
        <v>104</v>
      </c>
      <c r="BP1023" t="s">
        <v>104</v>
      </c>
      <c r="BQ1023" t="s">
        <v>310</v>
      </c>
      <c r="BR1023" t="s">
        <v>116</v>
      </c>
      <c r="BS1023" t="s">
        <v>2271</v>
      </c>
      <c r="BT1023">
        <v>5.75</v>
      </c>
      <c r="BV1023" s="1">
        <v>43101</v>
      </c>
      <c r="BW1023">
        <v>0</v>
      </c>
      <c r="BX1023">
        <v>0</v>
      </c>
      <c r="BY1023" t="s">
        <v>104</v>
      </c>
      <c r="BZ1023">
        <v>0</v>
      </c>
      <c r="CA1023">
        <v>0</v>
      </c>
      <c r="CB1023">
        <v>0</v>
      </c>
      <c r="CC1023">
        <v>0</v>
      </c>
      <c r="CD1023">
        <v>1</v>
      </c>
      <c r="CE1023">
        <v>121</v>
      </c>
      <c r="CF1023" t="s">
        <v>90</v>
      </c>
      <c r="CI1023" t="s">
        <v>111</v>
      </c>
      <c r="CJ1023" t="s">
        <v>118</v>
      </c>
      <c r="CK1023" t="s">
        <v>111</v>
      </c>
      <c r="CL1023" t="s">
        <v>119</v>
      </c>
      <c r="CM1023" t="s">
        <v>104</v>
      </c>
    </row>
    <row r="1024" spans="1:91" x14ac:dyDescent="0.25">
      <c r="A1024" t="s">
        <v>89</v>
      </c>
      <c r="B1024" t="s">
        <v>90</v>
      </c>
      <c r="C1024" t="s">
        <v>2395</v>
      </c>
      <c r="D1024" t="s">
        <v>2392</v>
      </c>
      <c r="E1024" s="4">
        <v>806134848873</v>
      </c>
      <c r="F1024" t="s">
        <v>2229</v>
      </c>
      <c r="G1024" s="4">
        <v>104</v>
      </c>
      <c r="H1024" s="4">
        <v>208</v>
      </c>
      <c r="I1024" t="s">
        <v>548</v>
      </c>
      <c r="J1024" t="s">
        <v>2393</v>
      </c>
      <c r="K1024" t="s">
        <v>96</v>
      </c>
      <c r="L1024" t="s">
        <v>97</v>
      </c>
      <c r="M1024" t="s">
        <v>98</v>
      </c>
      <c r="N1024" t="s">
        <v>465</v>
      </c>
      <c r="O1024" t="s">
        <v>100</v>
      </c>
      <c r="P1024" t="s">
        <v>1033</v>
      </c>
      <c r="Q1024" t="s">
        <v>102</v>
      </c>
      <c r="R1024">
        <v>0</v>
      </c>
      <c r="S1024">
        <v>6.25</v>
      </c>
      <c r="T1024">
        <v>20</v>
      </c>
      <c r="U1024">
        <v>0</v>
      </c>
      <c r="V1024">
        <v>0</v>
      </c>
      <c r="W1024">
        <v>0</v>
      </c>
      <c r="X1024">
        <v>9</v>
      </c>
      <c r="Y1024">
        <v>4</v>
      </c>
      <c r="Z1024">
        <v>1</v>
      </c>
      <c r="AA1024">
        <v>40</v>
      </c>
      <c r="AB1024" t="s">
        <v>103</v>
      </c>
      <c r="AD1024" t="s">
        <v>103</v>
      </c>
      <c r="AE1024" t="s">
        <v>103</v>
      </c>
      <c r="AF1024" t="s">
        <v>104</v>
      </c>
      <c r="AG1024" t="s">
        <v>105</v>
      </c>
      <c r="AH1024">
        <v>23</v>
      </c>
      <c r="AI1024">
        <v>13</v>
      </c>
      <c r="AJ1024">
        <v>9</v>
      </c>
      <c r="AK1024">
        <v>5</v>
      </c>
      <c r="AL1024">
        <v>0</v>
      </c>
      <c r="AM1024">
        <v>0</v>
      </c>
      <c r="AN1024">
        <v>0</v>
      </c>
      <c r="AO1024">
        <v>0</v>
      </c>
      <c r="AP1024" t="s">
        <v>106</v>
      </c>
      <c r="AQ1024" t="s">
        <v>107</v>
      </c>
      <c r="AR1024" t="s">
        <v>108</v>
      </c>
      <c r="AS1024" t="s">
        <v>109</v>
      </c>
      <c r="AT1024" t="s">
        <v>110</v>
      </c>
      <c r="AU1024" t="s">
        <v>111</v>
      </c>
      <c r="AV1024" t="s">
        <v>2252</v>
      </c>
      <c r="AW1024" t="s">
        <v>2252</v>
      </c>
      <c r="AX1024" t="s">
        <v>104</v>
      </c>
      <c r="AY1024">
        <v>0</v>
      </c>
      <c r="AZ1024">
        <v>0.75</v>
      </c>
      <c r="BA1024">
        <v>4.75</v>
      </c>
      <c r="BC1024">
        <v>0</v>
      </c>
      <c r="BD1024">
        <v>83.5</v>
      </c>
      <c r="BI1024" t="s">
        <v>112</v>
      </c>
      <c r="BJ1024" t="s">
        <v>111</v>
      </c>
      <c r="BK1024" t="s">
        <v>466</v>
      </c>
      <c r="BL1024" t="str">
        <f>"https://www.hvlgroup.com/Products/Specs/"&amp;"HL249101-PN/BK"</f>
        <v>https://www.hvlgroup.com/Products/Specs/HL249101-PN/BK</v>
      </c>
      <c r="BM1024" t="s">
        <v>2394</v>
      </c>
      <c r="BN1024" t="str">
        <f>"https://www.hvlgroup.com/Product/"&amp;"HL249101-PN/BK"</f>
        <v>https://www.hvlgroup.com/Product/HL249101-PN/BK</v>
      </c>
      <c r="BO1024" t="s">
        <v>104</v>
      </c>
      <c r="BP1024" t="s">
        <v>104</v>
      </c>
      <c r="BQ1024" t="s">
        <v>310</v>
      </c>
      <c r="BR1024" t="s">
        <v>116</v>
      </c>
      <c r="BS1024" t="s">
        <v>2271</v>
      </c>
      <c r="BT1024">
        <v>5.75</v>
      </c>
      <c r="BV1024" s="1">
        <v>43101</v>
      </c>
      <c r="BW1024">
        <v>0</v>
      </c>
      <c r="BX1024">
        <v>0</v>
      </c>
      <c r="BY1024" t="s">
        <v>104</v>
      </c>
      <c r="BZ1024">
        <v>0</v>
      </c>
      <c r="CA1024">
        <v>0</v>
      </c>
      <c r="CB1024">
        <v>0</v>
      </c>
      <c r="CC1024">
        <v>0</v>
      </c>
      <c r="CD1024">
        <v>1</v>
      </c>
      <c r="CE1024">
        <v>121</v>
      </c>
      <c r="CF1024" t="s">
        <v>90</v>
      </c>
      <c r="CI1024" t="s">
        <v>111</v>
      </c>
      <c r="CJ1024" t="s">
        <v>118</v>
      </c>
      <c r="CK1024" t="s">
        <v>111</v>
      </c>
      <c r="CL1024" t="s">
        <v>119</v>
      </c>
      <c r="CM1024" t="s">
        <v>104</v>
      </c>
    </row>
    <row r="1025" spans="1:91" x14ac:dyDescent="0.25">
      <c r="A1025" t="s">
        <v>89</v>
      </c>
      <c r="B1025" t="s">
        <v>90</v>
      </c>
      <c r="C1025" t="s">
        <v>2396</v>
      </c>
      <c r="D1025" t="s">
        <v>2397</v>
      </c>
      <c r="E1025" s="4">
        <v>806134848880</v>
      </c>
      <c r="F1025" t="s">
        <v>2276</v>
      </c>
      <c r="G1025" s="4">
        <v>128</v>
      </c>
      <c r="H1025" s="4">
        <v>256</v>
      </c>
      <c r="I1025" t="s">
        <v>2244</v>
      </c>
      <c r="J1025" t="s">
        <v>2398</v>
      </c>
      <c r="K1025" t="s">
        <v>96</v>
      </c>
      <c r="L1025" t="s">
        <v>97</v>
      </c>
      <c r="M1025" t="s">
        <v>98</v>
      </c>
      <c r="N1025" t="s">
        <v>99</v>
      </c>
      <c r="O1025" t="s">
        <v>100</v>
      </c>
      <c r="P1025" t="s">
        <v>1206</v>
      </c>
      <c r="Q1025" t="s">
        <v>1207</v>
      </c>
      <c r="R1025">
        <v>0</v>
      </c>
      <c r="S1025">
        <v>7.75</v>
      </c>
      <c r="T1025">
        <v>24.25</v>
      </c>
      <c r="U1025">
        <v>0</v>
      </c>
      <c r="V1025">
        <v>0</v>
      </c>
      <c r="W1025">
        <v>0</v>
      </c>
      <c r="X1025">
        <v>0</v>
      </c>
      <c r="Y1025">
        <v>17</v>
      </c>
      <c r="Z1025">
        <v>1</v>
      </c>
      <c r="AA1025">
        <v>60</v>
      </c>
      <c r="AB1025" t="s">
        <v>103</v>
      </c>
      <c r="AD1025" t="s">
        <v>103</v>
      </c>
      <c r="AE1025" t="s">
        <v>103</v>
      </c>
      <c r="AF1025" t="s">
        <v>104</v>
      </c>
      <c r="AG1025" t="s">
        <v>105</v>
      </c>
      <c r="AH1025">
        <v>21</v>
      </c>
      <c r="AI1025">
        <v>17</v>
      </c>
      <c r="AJ1025">
        <v>12</v>
      </c>
      <c r="AK1025">
        <v>16</v>
      </c>
      <c r="AL1025">
        <v>0</v>
      </c>
      <c r="AM1025">
        <v>0</v>
      </c>
      <c r="AN1025">
        <v>0</v>
      </c>
      <c r="AO1025">
        <v>0</v>
      </c>
      <c r="AP1025" t="s">
        <v>106</v>
      </c>
      <c r="AQ1025" t="s">
        <v>107</v>
      </c>
      <c r="AR1025" t="s">
        <v>108</v>
      </c>
      <c r="AS1025" t="s">
        <v>109</v>
      </c>
      <c r="AT1025" t="s">
        <v>110</v>
      </c>
      <c r="AU1025" t="s">
        <v>104</v>
      </c>
      <c r="AV1025" t="s">
        <v>2252</v>
      </c>
      <c r="AW1025" t="s">
        <v>2252</v>
      </c>
      <c r="AX1025" t="s">
        <v>104</v>
      </c>
      <c r="AY1025">
        <v>0</v>
      </c>
      <c r="AZ1025">
        <v>0</v>
      </c>
      <c r="BA1025">
        <v>6</v>
      </c>
      <c r="BC1025">
        <v>0</v>
      </c>
      <c r="BD1025">
        <v>98</v>
      </c>
      <c r="BI1025" t="s">
        <v>112</v>
      </c>
      <c r="BJ1025" t="s">
        <v>111</v>
      </c>
      <c r="BK1025" t="s">
        <v>113</v>
      </c>
      <c r="BL1025" t="str">
        <f>"https://www.hvlgroup.com/Products/Specs/"&amp;"HL250201-AGB"</f>
        <v>https://www.hvlgroup.com/Products/Specs/HL250201-AGB</v>
      </c>
      <c r="BM1025" t="s">
        <v>2399</v>
      </c>
      <c r="BN1025" t="str">
        <f>"https://www.hvlgroup.com/Product/"&amp;"HL250201-AGB"</f>
        <v>https://www.hvlgroup.com/Product/HL250201-AGB</v>
      </c>
      <c r="BO1025" t="s">
        <v>104</v>
      </c>
      <c r="BP1025" t="s">
        <v>104</v>
      </c>
      <c r="BQ1025" t="s">
        <v>828</v>
      </c>
      <c r="BR1025" t="s">
        <v>116</v>
      </c>
      <c r="BS1025" t="s">
        <v>2400</v>
      </c>
      <c r="BT1025">
        <v>14</v>
      </c>
      <c r="BV1025" s="1">
        <v>43101</v>
      </c>
      <c r="BW1025">
        <v>0</v>
      </c>
      <c r="BX1025">
        <v>0</v>
      </c>
      <c r="BY1025" t="s">
        <v>104</v>
      </c>
      <c r="BZ1025">
        <v>0</v>
      </c>
      <c r="CA1025">
        <v>0</v>
      </c>
      <c r="CB1025">
        <v>0</v>
      </c>
      <c r="CC1025">
        <v>0</v>
      </c>
      <c r="CD1025">
        <v>1</v>
      </c>
      <c r="CE1025">
        <v>179</v>
      </c>
      <c r="CF1025" t="s">
        <v>90</v>
      </c>
      <c r="CI1025" t="s">
        <v>111</v>
      </c>
      <c r="CJ1025" t="s">
        <v>118</v>
      </c>
      <c r="CK1025" t="s">
        <v>111</v>
      </c>
      <c r="CL1025" t="s">
        <v>119</v>
      </c>
      <c r="CM1025" t="s">
        <v>104</v>
      </c>
    </row>
    <row r="1026" spans="1:91" x14ac:dyDescent="0.25">
      <c r="A1026" t="s">
        <v>89</v>
      </c>
      <c r="B1026" t="s">
        <v>90</v>
      </c>
      <c r="C1026" t="s">
        <v>2401</v>
      </c>
      <c r="D1026" t="s">
        <v>2397</v>
      </c>
      <c r="E1026" s="4">
        <v>806134848897</v>
      </c>
      <c r="F1026" t="s">
        <v>2276</v>
      </c>
      <c r="G1026" s="4">
        <v>128</v>
      </c>
      <c r="H1026" s="4">
        <v>256</v>
      </c>
      <c r="I1026" t="s">
        <v>2244</v>
      </c>
      <c r="J1026" t="s">
        <v>2398</v>
      </c>
      <c r="K1026" t="s">
        <v>96</v>
      </c>
      <c r="L1026" t="s">
        <v>97</v>
      </c>
      <c r="M1026" t="s">
        <v>98</v>
      </c>
      <c r="N1026" t="s">
        <v>124</v>
      </c>
      <c r="O1026" t="s">
        <v>100</v>
      </c>
      <c r="P1026" t="s">
        <v>1206</v>
      </c>
      <c r="Q1026" t="s">
        <v>1207</v>
      </c>
      <c r="R1026">
        <v>0</v>
      </c>
      <c r="S1026">
        <v>7.75</v>
      </c>
      <c r="T1026">
        <v>24.25</v>
      </c>
      <c r="U1026">
        <v>0</v>
      </c>
      <c r="V1026">
        <v>0</v>
      </c>
      <c r="W1026">
        <v>0</v>
      </c>
      <c r="X1026">
        <v>0</v>
      </c>
      <c r="Y1026">
        <v>17</v>
      </c>
      <c r="Z1026">
        <v>1</v>
      </c>
      <c r="AA1026">
        <v>60</v>
      </c>
      <c r="AB1026" t="s">
        <v>103</v>
      </c>
      <c r="AD1026" t="s">
        <v>103</v>
      </c>
      <c r="AE1026" t="s">
        <v>103</v>
      </c>
      <c r="AF1026" t="s">
        <v>104</v>
      </c>
      <c r="AG1026" t="s">
        <v>105</v>
      </c>
      <c r="AH1026">
        <v>21</v>
      </c>
      <c r="AI1026">
        <v>17</v>
      </c>
      <c r="AJ1026">
        <v>12</v>
      </c>
      <c r="AK1026">
        <v>16</v>
      </c>
      <c r="AL1026">
        <v>0</v>
      </c>
      <c r="AM1026">
        <v>0</v>
      </c>
      <c r="AN1026">
        <v>0</v>
      </c>
      <c r="AO1026">
        <v>0</v>
      </c>
      <c r="AP1026" t="s">
        <v>106</v>
      </c>
      <c r="AQ1026" t="s">
        <v>107</v>
      </c>
      <c r="AR1026" t="s">
        <v>108</v>
      </c>
      <c r="AS1026" t="s">
        <v>109</v>
      </c>
      <c r="AT1026" t="s">
        <v>110</v>
      </c>
      <c r="AU1026" t="s">
        <v>104</v>
      </c>
      <c r="AV1026" t="s">
        <v>2252</v>
      </c>
      <c r="AW1026" t="s">
        <v>2252</v>
      </c>
      <c r="AX1026" t="s">
        <v>104</v>
      </c>
      <c r="AY1026">
        <v>0</v>
      </c>
      <c r="AZ1026">
        <v>0</v>
      </c>
      <c r="BA1026">
        <v>6</v>
      </c>
      <c r="BC1026">
        <v>0</v>
      </c>
      <c r="BD1026">
        <v>98</v>
      </c>
      <c r="BI1026" t="s">
        <v>112</v>
      </c>
      <c r="BJ1026" t="s">
        <v>111</v>
      </c>
      <c r="BK1026" t="s">
        <v>125</v>
      </c>
      <c r="BL1026" t="str">
        <f>"https://www.hvlgroup.com/Products/Specs/"&amp;"HL250201-PN"</f>
        <v>https://www.hvlgroup.com/Products/Specs/HL250201-PN</v>
      </c>
      <c r="BM1026" t="s">
        <v>2399</v>
      </c>
      <c r="BN1026" t="str">
        <f>"https://www.hvlgroup.com/Product/"&amp;"HL250201-PN"</f>
        <v>https://www.hvlgroup.com/Product/HL250201-PN</v>
      </c>
      <c r="BO1026" t="s">
        <v>104</v>
      </c>
      <c r="BP1026" t="s">
        <v>104</v>
      </c>
      <c r="BQ1026" t="s">
        <v>828</v>
      </c>
      <c r="BR1026" t="s">
        <v>116</v>
      </c>
      <c r="BS1026" t="s">
        <v>2400</v>
      </c>
      <c r="BT1026">
        <v>14</v>
      </c>
      <c r="BV1026" s="1">
        <v>43101</v>
      </c>
      <c r="BW1026">
        <v>0</v>
      </c>
      <c r="BX1026">
        <v>0</v>
      </c>
      <c r="BY1026" t="s">
        <v>104</v>
      </c>
      <c r="BZ1026">
        <v>0</v>
      </c>
      <c r="CA1026">
        <v>0</v>
      </c>
      <c r="CB1026">
        <v>0</v>
      </c>
      <c r="CC1026">
        <v>0</v>
      </c>
      <c r="CD1026">
        <v>1</v>
      </c>
      <c r="CE1026">
        <v>179</v>
      </c>
      <c r="CF1026" t="s">
        <v>90</v>
      </c>
      <c r="CI1026" t="s">
        <v>111</v>
      </c>
      <c r="CJ1026" t="s">
        <v>118</v>
      </c>
      <c r="CK1026" t="s">
        <v>111</v>
      </c>
      <c r="CL1026" t="s">
        <v>119</v>
      </c>
      <c r="CM1026" t="s">
        <v>104</v>
      </c>
    </row>
    <row r="1027" spans="1:91" x14ac:dyDescent="0.25">
      <c r="A1027" t="s">
        <v>89</v>
      </c>
      <c r="B1027" t="s">
        <v>90</v>
      </c>
      <c r="C1027" t="s">
        <v>2402</v>
      </c>
      <c r="D1027" t="s">
        <v>2403</v>
      </c>
      <c r="E1027" s="4">
        <v>806134848903</v>
      </c>
      <c r="F1027" t="s">
        <v>2276</v>
      </c>
      <c r="G1027" s="4">
        <v>146</v>
      </c>
      <c r="I1027" t="s">
        <v>2350</v>
      </c>
      <c r="J1027" t="s">
        <v>2404</v>
      </c>
      <c r="K1027" t="s">
        <v>96</v>
      </c>
      <c r="L1027" t="s">
        <v>97</v>
      </c>
      <c r="M1027" t="s">
        <v>98</v>
      </c>
      <c r="N1027" t="s">
        <v>99</v>
      </c>
      <c r="O1027" t="s">
        <v>100</v>
      </c>
      <c r="P1027" t="s">
        <v>1053</v>
      </c>
      <c r="Q1027" t="s">
        <v>102</v>
      </c>
      <c r="R1027">
        <v>0</v>
      </c>
      <c r="S1027">
        <v>13.5</v>
      </c>
      <c r="T1027">
        <v>13.75</v>
      </c>
      <c r="U1027">
        <v>0</v>
      </c>
      <c r="V1027">
        <v>0</v>
      </c>
      <c r="W1027">
        <v>0</v>
      </c>
      <c r="X1027">
        <v>0</v>
      </c>
      <c r="Y1027">
        <v>18</v>
      </c>
      <c r="Z1027">
        <v>1</v>
      </c>
      <c r="AA1027">
        <v>4</v>
      </c>
      <c r="AB1027" t="s">
        <v>144</v>
      </c>
      <c r="AD1027" t="s">
        <v>144</v>
      </c>
      <c r="AE1027" t="s">
        <v>144</v>
      </c>
      <c r="AF1027" t="s">
        <v>111</v>
      </c>
      <c r="AG1027" t="s">
        <v>105</v>
      </c>
      <c r="AH1027">
        <v>27</v>
      </c>
      <c r="AI1027">
        <v>14</v>
      </c>
      <c r="AJ1027">
        <v>14</v>
      </c>
      <c r="AK1027">
        <v>20</v>
      </c>
      <c r="AL1027">
        <v>0</v>
      </c>
      <c r="AM1027">
        <v>0</v>
      </c>
      <c r="AN1027">
        <v>0</v>
      </c>
      <c r="AO1027">
        <v>0</v>
      </c>
      <c r="AP1027" t="s">
        <v>106</v>
      </c>
      <c r="AQ1027" t="s">
        <v>107</v>
      </c>
      <c r="AR1027" t="s">
        <v>108</v>
      </c>
      <c r="AS1027" t="s">
        <v>109</v>
      </c>
      <c r="AT1027" t="s">
        <v>110</v>
      </c>
      <c r="AU1027" t="s">
        <v>104</v>
      </c>
      <c r="AV1027" t="s">
        <v>2252</v>
      </c>
      <c r="AW1027" t="s">
        <v>2252</v>
      </c>
      <c r="AX1027" t="s">
        <v>104</v>
      </c>
      <c r="AY1027">
        <v>9.25</v>
      </c>
      <c r="AZ1027">
        <v>0.75</v>
      </c>
      <c r="BA1027">
        <v>9.25</v>
      </c>
      <c r="BC1027">
        <v>0</v>
      </c>
      <c r="BD1027">
        <v>96</v>
      </c>
      <c r="BI1027" t="s">
        <v>145</v>
      </c>
      <c r="BJ1027" t="s">
        <v>111</v>
      </c>
      <c r="BK1027" t="s">
        <v>113</v>
      </c>
      <c r="BL1027" t="str">
        <f>"https://www.hvlgroup.com/Products/Specs/"&amp;"HL253201-AGB"</f>
        <v>https://www.hvlgroup.com/Products/Specs/HL253201-AGB</v>
      </c>
      <c r="BM1027" t="s">
        <v>2405</v>
      </c>
      <c r="BN1027" t="str">
        <f>"https://www.hvlgroup.com/Product/"&amp;"HL253201-AGB"</f>
        <v>https://www.hvlgroup.com/Product/HL253201-AGB</v>
      </c>
      <c r="BO1027" t="s">
        <v>104</v>
      </c>
      <c r="BP1027" t="s">
        <v>104</v>
      </c>
      <c r="BQ1027" t="s">
        <v>463</v>
      </c>
      <c r="BR1027" t="s">
        <v>116</v>
      </c>
      <c r="BS1027" t="s">
        <v>2406</v>
      </c>
      <c r="BT1027">
        <v>9.25</v>
      </c>
      <c r="BV1027" s="1">
        <v>43101</v>
      </c>
      <c r="BW1027">
        <v>0</v>
      </c>
      <c r="BX1027">
        <v>0</v>
      </c>
      <c r="BY1027" t="s">
        <v>104</v>
      </c>
      <c r="BZ1027">
        <v>0</v>
      </c>
      <c r="CA1027">
        <v>0</v>
      </c>
      <c r="CB1027">
        <v>0</v>
      </c>
      <c r="CC1027">
        <v>0</v>
      </c>
      <c r="CD1027">
        <v>1</v>
      </c>
      <c r="CE1027">
        <v>173</v>
      </c>
      <c r="CF1027" t="s">
        <v>90</v>
      </c>
      <c r="CG1027" s="1">
        <v>43709</v>
      </c>
      <c r="CI1027" t="s">
        <v>111</v>
      </c>
      <c r="CJ1027" t="s">
        <v>118</v>
      </c>
      <c r="CK1027" t="s">
        <v>111</v>
      </c>
      <c r="CL1027" t="s">
        <v>119</v>
      </c>
      <c r="CM1027" t="s">
        <v>104</v>
      </c>
    </row>
    <row r="1028" spans="1:91" x14ac:dyDescent="0.25">
      <c r="A1028" t="s">
        <v>89</v>
      </c>
      <c r="B1028" t="s">
        <v>90</v>
      </c>
      <c r="C1028" t="s">
        <v>2407</v>
      </c>
      <c r="D1028" t="s">
        <v>2403</v>
      </c>
      <c r="E1028" s="4">
        <v>806134848910</v>
      </c>
      <c r="F1028" t="s">
        <v>2276</v>
      </c>
      <c r="G1028" s="4">
        <v>146</v>
      </c>
      <c r="I1028" t="s">
        <v>2244</v>
      </c>
      <c r="J1028" t="s">
        <v>2404</v>
      </c>
      <c r="K1028" t="s">
        <v>96</v>
      </c>
      <c r="L1028" t="s">
        <v>97</v>
      </c>
      <c r="M1028" t="s">
        <v>98</v>
      </c>
      <c r="N1028" t="s">
        <v>124</v>
      </c>
      <c r="O1028" t="s">
        <v>100</v>
      </c>
      <c r="P1028" t="s">
        <v>1053</v>
      </c>
      <c r="Q1028" t="s">
        <v>102</v>
      </c>
      <c r="R1028">
        <v>0</v>
      </c>
      <c r="S1028">
        <v>13.5</v>
      </c>
      <c r="T1028">
        <v>13.75</v>
      </c>
      <c r="U1028">
        <v>0</v>
      </c>
      <c r="V1028">
        <v>0</v>
      </c>
      <c r="W1028">
        <v>0</v>
      </c>
      <c r="X1028">
        <v>0</v>
      </c>
      <c r="Y1028">
        <v>15</v>
      </c>
      <c r="Z1028">
        <v>1</v>
      </c>
      <c r="AA1028">
        <v>4</v>
      </c>
      <c r="AB1028" t="s">
        <v>144</v>
      </c>
      <c r="AD1028" t="s">
        <v>144</v>
      </c>
      <c r="AE1028" t="s">
        <v>144</v>
      </c>
      <c r="AF1028" t="s">
        <v>111</v>
      </c>
      <c r="AG1028" t="s">
        <v>105</v>
      </c>
      <c r="AH1028">
        <v>27</v>
      </c>
      <c r="AI1028">
        <v>14</v>
      </c>
      <c r="AJ1028">
        <v>14</v>
      </c>
      <c r="AK1028">
        <v>20</v>
      </c>
      <c r="AL1028">
        <v>0</v>
      </c>
      <c r="AM1028">
        <v>0</v>
      </c>
      <c r="AN1028">
        <v>0</v>
      </c>
      <c r="AO1028">
        <v>0</v>
      </c>
      <c r="AP1028" t="s">
        <v>106</v>
      </c>
      <c r="AQ1028" t="s">
        <v>107</v>
      </c>
      <c r="AR1028" t="s">
        <v>108</v>
      </c>
      <c r="AS1028" t="s">
        <v>109</v>
      </c>
      <c r="AT1028" t="s">
        <v>110</v>
      </c>
      <c r="AU1028" t="s">
        <v>104</v>
      </c>
      <c r="AV1028" t="s">
        <v>2252</v>
      </c>
      <c r="AW1028" t="s">
        <v>2252</v>
      </c>
      <c r="AX1028" t="s">
        <v>104</v>
      </c>
      <c r="AY1028">
        <v>9.25</v>
      </c>
      <c r="AZ1028">
        <v>0.75</v>
      </c>
      <c r="BA1028">
        <v>9.25</v>
      </c>
      <c r="BC1028">
        <v>0</v>
      </c>
      <c r="BD1028">
        <v>96</v>
      </c>
      <c r="BI1028" t="s">
        <v>145</v>
      </c>
      <c r="BJ1028" t="s">
        <v>111</v>
      </c>
      <c r="BK1028" t="s">
        <v>125</v>
      </c>
      <c r="BL1028" t="str">
        <f>"https://www.hvlgroup.com/Products/Specs/"&amp;"HL253201-PN"</f>
        <v>https://www.hvlgroup.com/Products/Specs/HL253201-PN</v>
      </c>
      <c r="BM1028" t="s">
        <v>2405</v>
      </c>
      <c r="BN1028" t="str">
        <f>"https://www.hvlgroup.com/Product/"&amp;"HL253201-PN"</f>
        <v>https://www.hvlgroup.com/Product/HL253201-PN</v>
      </c>
      <c r="BO1028" t="s">
        <v>104</v>
      </c>
      <c r="BP1028" t="s">
        <v>104</v>
      </c>
      <c r="BQ1028" t="s">
        <v>463</v>
      </c>
      <c r="BR1028" t="s">
        <v>116</v>
      </c>
      <c r="BS1028" t="s">
        <v>2406</v>
      </c>
      <c r="BT1028">
        <v>9.25</v>
      </c>
      <c r="BV1028" s="1">
        <v>43101</v>
      </c>
      <c r="BW1028">
        <v>0</v>
      </c>
      <c r="BX1028">
        <v>0</v>
      </c>
      <c r="BY1028" t="s">
        <v>104</v>
      </c>
      <c r="BZ1028">
        <v>0</v>
      </c>
      <c r="CA1028">
        <v>0</v>
      </c>
      <c r="CB1028">
        <v>0</v>
      </c>
      <c r="CC1028">
        <v>0</v>
      </c>
      <c r="CD1028">
        <v>1</v>
      </c>
      <c r="CE1028">
        <v>173</v>
      </c>
      <c r="CF1028" t="s">
        <v>90</v>
      </c>
      <c r="CG1028" s="1">
        <v>43709</v>
      </c>
      <c r="CI1028" t="s">
        <v>111</v>
      </c>
      <c r="CJ1028" t="s">
        <v>118</v>
      </c>
      <c r="CK1028" t="s">
        <v>111</v>
      </c>
      <c r="CL1028" t="s">
        <v>119</v>
      </c>
      <c r="CM1028" t="s">
        <v>104</v>
      </c>
    </row>
    <row r="1029" spans="1:91" x14ac:dyDescent="0.25">
      <c r="A1029" t="s">
        <v>89</v>
      </c>
      <c r="B1029" t="s">
        <v>90</v>
      </c>
      <c r="C1029" t="s">
        <v>2408</v>
      </c>
      <c r="D1029" t="s">
        <v>2409</v>
      </c>
      <c r="E1029" s="4">
        <v>806134850098</v>
      </c>
      <c r="F1029" t="s">
        <v>2410</v>
      </c>
      <c r="G1029" s="4">
        <v>92</v>
      </c>
      <c r="H1029" s="4">
        <v>184</v>
      </c>
      <c r="I1029" t="s">
        <v>2411</v>
      </c>
      <c r="J1029" t="s">
        <v>2412</v>
      </c>
      <c r="K1029" t="s">
        <v>96</v>
      </c>
      <c r="L1029" t="s">
        <v>97</v>
      </c>
      <c r="M1029" t="s">
        <v>98</v>
      </c>
      <c r="N1029" t="s">
        <v>1440</v>
      </c>
      <c r="O1029" t="s">
        <v>100</v>
      </c>
      <c r="P1029" t="s">
        <v>1145</v>
      </c>
      <c r="Q1029" t="s">
        <v>704</v>
      </c>
      <c r="R1029">
        <v>0</v>
      </c>
      <c r="S1029">
        <v>8.25</v>
      </c>
      <c r="T1029">
        <v>4.75</v>
      </c>
      <c r="U1029">
        <v>0</v>
      </c>
      <c r="V1029">
        <v>0</v>
      </c>
      <c r="W1029">
        <v>0</v>
      </c>
      <c r="X1029">
        <v>11.75</v>
      </c>
      <c r="Y1029">
        <v>3</v>
      </c>
      <c r="Z1029">
        <v>1</v>
      </c>
      <c r="AA1029">
        <v>25</v>
      </c>
      <c r="AB1029" t="s">
        <v>278</v>
      </c>
      <c r="AD1029" t="s">
        <v>278</v>
      </c>
      <c r="AE1029" t="s">
        <v>278</v>
      </c>
      <c r="AF1029" t="s">
        <v>104</v>
      </c>
      <c r="AG1029" t="s">
        <v>105</v>
      </c>
      <c r="AH1029">
        <v>11</v>
      </c>
      <c r="AI1029">
        <v>10</v>
      </c>
      <c r="AJ1029">
        <v>7</v>
      </c>
      <c r="AK1029">
        <v>4</v>
      </c>
      <c r="AL1029">
        <v>0</v>
      </c>
      <c r="AM1029">
        <v>0</v>
      </c>
      <c r="AN1029">
        <v>0</v>
      </c>
      <c r="AO1029">
        <v>0</v>
      </c>
      <c r="AP1029" t="s">
        <v>106</v>
      </c>
      <c r="AQ1029" t="s">
        <v>107</v>
      </c>
      <c r="AR1029" t="s">
        <v>108</v>
      </c>
      <c r="AS1029" t="s">
        <v>109</v>
      </c>
      <c r="AT1029" t="s">
        <v>110</v>
      </c>
      <c r="AU1029" t="s">
        <v>111</v>
      </c>
      <c r="AV1029" t="s">
        <v>2252</v>
      </c>
      <c r="AW1029" t="s">
        <v>2252</v>
      </c>
      <c r="AX1029" t="s">
        <v>104</v>
      </c>
      <c r="AY1029">
        <v>6</v>
      </c>
      <c r="AZ1029">
        <v>0.5</v>
      </c>
      <c r="BA1029">
        <v>0</v>
      </c>
      <c r="BC1029">
        <v>0</v>
      </c>
      <c r="BD1029">
        <v>93</v>
      </c>
      <c r="BI1029" t="s">
        <v>112</v>
      </c>
      <c r="BJ1029" t="s">
        <v>111</v>
      </c>
      <c r="BK1029" t="s">
        <v>1441</v>
      </c>
      <c r="BL1029" t="str">
        <f>"https://www.hvlgroup.com/Products/Specs/"&amp;"HL263201-AGB/NVY"</f>
        <v>https://www.hvlgroup.com/Products/Specs/HL263201-AGB/NVY</v>
      </c>
      <c r="BM1029" t="s">
        <v>2413</v>
      </c>
      <c r="BN1029" t="str">
        <f>"https://www.hvlgroup.com/Product/"&amp;"HL263201-AGB/NVY"</f>
        <v>https://www.hvlgroup.com/Product/HL263201-AGB/NVY</v>
      </c>
      <c r="BO1029" t="s">
        <v>104</v>
      </c>
      <c r="BP1029" t="s">
        <v>104</v>
      </c>
      <c r="BQ1029" t="s">
        <v>260</v>
      </c>
      <c r="BR1029" t="s">
        <v>2414</v>
      </c>
      <c r="BS1029" t="s">
        <v>1108</v>
      </c>
      <c r="BT1029">
        <v>2.5</v>
      </c>
      <c r="BV1029" s="1">
        <v>43101</v>
      </c>
      <c r="BW1029">
        <v>0</v>
      </c>
      <c r="BX1029">
        <v>0</v>
      </c>
      <c r="BY1029" t="s">
        <v>104</v>
      </c>
      <c r="BZ1029">
        <v>0</v>
      </c>
      <c r="CA1029">
        <v>0</v>
      </c>
      <c r="CB1029">
        <v>0</v>
      </c>
      <c r="CC1029">
        <v>0</v>
      </c>
      <c r="CD1029">
        <v>1</v>
      </c>
      <c r="CE1029">
        <v>124</v>
      </c>
      <c r="CF1029" t="s">
        <v>90</v>
      </c>
      <c r="CI1029" t="s">
        <v>111</v>
      </c>
      <c r="CJ1029" t="s">
        <v>118</v>
      </c>
      <c r="CK1029" t="s">
        <v>111</v>
      </c>
      <c r="CL1029" t="s">
        <v>119</v>
      </c>
      <c r="CM1029" t="s">
        <v>104</v>
      </c>
    </row>
    <row r="1030" spans="1:91" x14ac:dyDescent="0.25">
      <c r="A1030" t="s">
        <v>89</v>
      </c>
      <c r="B1030" t="s">
        <v>90</v>
      </c>
      <c r="C1030" t="s">
        <v>2415</v>
      </c>
      <c r="D1030" t="s">
        <v>2409</v>
      </c>
      <c r="E1030" s="4">
        <v>806134850104</v>
      </c>
      <c r="F1030" t="s">
        <v>2410</v>
      </c>
      <c r="G1030" s="4">
        <v>92</v>
      </c>
      <c r="H1030" s="4">
        <v>184</v>
      </c>
      <c r="I1030" t="s">
        <v>2411</v>
      </c>
      <c r="J1030" t="s">
        <v>2412</v>
      </c>
      <c r="K1030" t="s">
        <v>96</v>
      </c>
      <c r="L1030" t="s">
        <v>97</v>
      </c>
      <c r="M1030" t="s">
        <v>98</v>
      </c>
      <c r="N1030" t="s">
        <v>695</v>
      </c>
      <c r="O1030" t="s">
        <v>100</v>
      </c>
      <c r="P1030" t="s">
        <v>551</v>
      </c>
      <c r="Q1030" t="s">
        <v>704</v>
      </c>
      <c r="R1030">
        <v>0</v>
      </c>
      <c r="S1030">
        <v>8.25</v>
      </c>
      <c r="T1030">
        <v>4.75</v>
      </c>
      <c r="U1030">
        <v>0</v>
      </c>
      <c r="V1030">
        <v>0</v>
      </c>
      <c r="W1030">
        <v>0</v>
      </c>
      <c r="X1030">
        <v>11.75</v>
      </c>
      <c r="Y1030">
        <v>3</v>
      </c>
      <c r="Z1030">
        <v>1</v>
      </c>
      <c r="AA1030">
        <v>25</v>
      </c>
      <c r="AB1030" t="s">
        <v>278</v>
      </c>
      <c r="AD1030" t="s">
        <v>278</v>
      </c>
      <c r="AE1030" t="s">
        <v>278</v>
      </c>
      <c r="AF1030" t="s">
        <v>104</v>
      </c>
      <c r="AG1030" t="s">
        <v>105</v>
      </c>
      <c r="AH1030">
        <v>11</v>
      </c>
      <c r="AI1030">
        <v>10</v>
      </c>
      <c r="AJ1030">
        <v>8</v>
      </c>
      <c r="AK1030">
        <v>4</v>
      </c>
      <c r="AL1030">
        <v>0</v>
      </c>
      <c r="AM1030">
        <v>0</v>
      </c>
      <c r="AN1030">
        <v>0</v>
      </c>
      <c r="AO1030">
        <v>0</v>
      </c>
      <c r="AP1030" t="s">
        <v>106</v>
      </c>
      <c r="AQ1030" t="s">
        <v>107</v>
      </c>
      <c r="AR1030" t="s">
        <v>108</v>
      </c>
      <c r="AS1030" t="s">
        <v>109</v>
      </c>
      <c r="AT1030" t="s">
        <v>110</v>
      </c>
      <c r="AU1030" t="s">
        <v>111</v>
      </c>
      <c r="AV1030" t="s">
        <v>2252</v>
      </c>
      <c r="AW1030" t="s">
        <v>2252</v>
      </c>
      <c r="AX1030" t="s">
        <v>104</v>
      </c>
      <c r="AY1030">
        <v>6</v>
      </c>
      <c r="AZ1030">
        <v>0.5</v>
      </c>
      <c r="BA1030">
        <v>0</v>
      </c>
      <c r="BC1030">
        <v>0</v>
      </c>
      <c r="BD1030">
        <v>93</v>
      </c>
      <c r="BI1030" t="s">
        <v>112</v>
      </c>
      <c r="BJ1030" t="s">
        <v>111</v>
      </c>
      <c r="BK1030" t="s">
        <v>696</v>
      </c>
      <c r="BL1030" t="str">
        <f>"https://www.hvlgroup.com/Products/Specs/"&amp;"HL263201-AGB/WH"</f>
        <v>https://www.hvlgroup.com/Products/Specs/HL263201-AGB/WH</v>
      </c>
      <c r="BM1030" t="s">
        <v>2413</v>
      </c>
      <c r="BN1030" t="str">
        <f>"https://www.hvlgroup.com/Product/"&amp;"HL263201-AGB/WH"</f>
        <v>https://www.hvlgroup.com/Product/HL263201-AGB/WH</v>
      </c>
      <c r="BO1030" t="s">
        <v>104</v>
      </c>
      <c r="BP1030" t="s">
        <v>104</v>
      </c>
      <c r="BQ1030" t="s">
        <v>260</v>
      </c>
      <c r="BR1030" t="s">
        <v>2414</v>
      </c>
      <c r="BS1030" t="s">
        <v>1108</v>
      </c>
      <c r="BT1030">
        <v>2.5</v>
      </c>
      <c r="BV1030" s="1">
        <v>43101</v>
      </c>
      <c r="BW1030">
        <v>0</v>
      </c>
      <c r="BX1030">
        <v>0</v>
      </c>
      <c r="BY1030" t="s">
        <v>104</v>
      </c>
      <c r="BZ1030">
        <v>0</v>
      </c>
      <c r="CA1030">
        <v>0</v>
      </c>
      <c r="CB1030">
        <v>0</v>
      </c>
      <c r="CC1030">
        <v>0</v>
      </c>
      <c r="CD1030">
        <v>1</v>
      </c>
      <c r="CE1030">
        <v>124</v>
      </c>
      <c r="CF1030" t="s">
        <v>90</v>
      </c>
      <c r="CI1030" t="s">
        <v>111</v>
      </c>
      <c r="CJ1030" t="s">
        <v>118</v>
      </c>
      <c r="CK1030" t="s">
        <v>111</v>
      </c>
      <c r="CL1030" t="s">
        <v>119</v>
      </c>
      <c r="CM1030" t="s">
        <v>104</v>
      </c>
    </row>
    <row r="1031" spans="1:91" x14ac:dyDescent="0.25">
      <c r="A1031" t="s">
        <v>89</v>
      </c>
      <c r="B1031" t="s">
        <v>90</v>
      </c>
      <c r="C1031" t="s">
        <v>2416</v>
      </c>
      <c r="D1031" t="s">
        <v>2409</v>
      </c>
      <c r="E1031" s="4">
        <v>806134850111</v>
      </c>
      <c r="F1031" t="s">
        <v>2410</v>
      </c>
      <c r="G1031" s="4">
        <v>92</v>
      </c>
      <c r="H1031" s="4">
        <v>184</v>
      </c>
      <c r="I1031" t="s">
        <v>2411</v>
      </c>
      <c r="J1031" t="s">
        <v>2412</v>
      </c>
      <c r="K1031" t="s">
        <v>96</v>
      </c>
      <c r="L1031" t="s">
        <v>97</v>
      </c>
      <c r="M1031" t="s">
        <v>98</v>
      </c>
      <c r="N1031" t="s">
        <v>1144</v>
      </c>
      <c r="O1031" t="s">
        <v>100</v>
      </c>
      <c r="P1031" t="s">
        <v>1145</v>
      </c>
      <c r="Q1031" t="s">
        <v>704</v>
      </c>
      <c r="R1031">
        <v>0</v>
      </c>
      <c r="S1031">
        <v>8.25</v>
      </c>
      <c r="T1031">
        <v>4.75</v>
      </c>
      <c r="U1031">
        <v>0</v>
      </c>
      <c r="V1031">
        <v>0</v>
      </c>
      <c r="W1031">
        <v>0</v>
      </c>
      <c r="X1031">
        <v>11.75</v>
      </c>
      <c r="Y1031">
        <v>3</v>
      </c>
      <c r="Z1031">
        <v>1</v>
      </c>
      <c r="AA1031">
        <v>25</v>
      </c>
      <c r="AB1031" t="s">
        <v>278</v>
      </c>
      <c r="AD1031" t="s">
        <v>278</v>
      </c>
      <c r="AE1031" t="s">
        <v>278</v>
      </c>
      <c r="AF1031" t="s">
        <v>104</v>
      </c>
      <c r="AG1031" t="s">
        <v>105</v>
      </c>
      <c r="AH1031">
        <v>11</v>
      </c>
      <c r="AI1031">
        <v>10</v>
      </c>
      <c r="AJ1031">
        <v>8</v>
      </c>
      <c r="AK1031">
        <v>4</v>
      </c>
      <c r="AL1031">
        <v>0</v>
      </c>
      <c r="AM1031">
        <v>0</v>
      </c>
      <c r="AN1031">
        <v>0</v>
      </c>
      <c r="AO1031">
        <v>0</v>
      </c>
      <c r="AP1031" t="s">
        <v>106</v>
      </c>
      <c r="AQ1031" t="s">
        <v>107</v>
      </c>
      <c r="AR1031" t="s">
        <v>108</v>
      </c>
      <c r="AS1031" t="s">
        <v>109</v>
      </c>
      <c r="AT1031" t="s">
        <v>110</v>
      </c>
      <c r="AU1031" t="s">
        <v>111</v>
      </c>
      <c r="AV1031" t="s">
        <v>2252</v>
      </c>
      <c r="AW1031" t="s">
        <v>2252</v>
      </c>
      <c r="AX1031" t="s">
        <v>104</v>
      </c>
      <c r="AY1031">
        <v>6</v>
      </c>
      <c r="AZ1031">
        <v>0.5</v>
      </c>
      <c r="BA1031">
        <v>0</v>
      </c>
      <c r="BC1031">
        <v>0</v>
      </c>
      <c r="BD1031">
        <v>93</v>
      </c>
      <c r="BI1031" t="s">
        <v>112</v>
      </c>
      <c r="BJ1031" t="s">
        <v>111</v>
      </c>
      <c r="BK1031" t="s">
        <v>1146</v>
      </c>
      <c r="BL1031" t="str">
        <f>"https://www.hvlgroup.com/Products/Specs/"&amp;"HL263201-PN/NVY"</f>
        <v>https://www.hvlgroup.com/Products/Specs/HL263201-PN/NVY</v>
      </c>
      <c r="BM1031" t="s">
        <v>2413</v>
      </c>
      <c r="BN1031" t="str">
        <f>"https://www.hvlgroup.com/Product/"&amp;"HL263201-PN/NVY"</f>
        <v>https://www.hvlgroup.com/Product/HL263201-PN/NVY</v>
      </c>
      <c r="BO1031" t="s">
        <v>104</v>
      </c>
      <c r="BP1031" t="s">
        <v>104</v>
      </c>
      <c r="BQ1031" t="s">
        <v>260</v>
      </c>
      <c r="BR1031" t="s">
        <v>2414</v>
      </c>
      <c r="BS1031" t="s">
        <v>1108</v>
      </c>
      <c r="BT1031">
        <v>2.5</v>
      </c>
      <c r="BV1031" s="1">
        <v>43101</v>
      </c>
      <c r="BW1031">
        <v>0</v>
      </c>
      <c r="BX1031">
        <v>0</v>
      </c>
      <c r="BY1031" t="s">
        <v>104</v>
      </c>
      <c r="BZ1031">
        <v>0</v>
      </c>
      <c r="CA1031">
        <v>0</v>
      </c>
      <c r="CB1031">
        <v>0</v>
      </c>
      <c r="CC1031">
        <v>0</v>
      </c>
      <c r="CD1031">
        <v>1</v>
      </c>
      <c r="CE1031">
        <v>124</v>
      </c>
      <c r="CF1031" t="s">
        <v>90</v>
      </c>
      <c r="CI1031" t="s">
        <v>111</v>
      </c>
      <c r="CJ1031" t="s">
        <v>118</v>
      </c>
      <c r="CK1031" t="s">
        <v>111</v>
      </c>
      <c r="CL1031" t="s">
        <v>119</v>
      </c>
      <c r="CM1031" t="s">
        <v>104</v>
      </c>
    </row>
    <row r="1032" spans="1:91" x14ac:dyDescent="0.25">
      <c r="A1032" t="s">
        <v>89</v>
      </c>
      <c r="B1032" t="s">
        <v>90</v>
      </c>
      <c r="C1032" t="s">
        <v>2417</v>
      </c>
      <c r="D1032" t="s">
        <v>2409</v>
      </c>
      <c r="E1032" s="4">
        <v>806134850128</v>
      </c>
      <c r="F1032" t="s">
        <v>2410</v>
      </c>
      <c r="G1032" s="4">
        <v>92</v>
      </c>
      <c r="H1032" s="4">
        <v>184</v>
      </c>
      <c r="I1032" t="s">
        <v>2411</v>
      </c>
      <c r="J1032" t="s">
        <v>2412</v>
      </c>
      <c r="K1032" t="s">
        <v>96</v>
      </c>
      <c r="L1032" t="s">
        <v>97</v>
      </c>
      <c r="M1032" t="s">
        <v>98</v>
      </c>
      <c r="N1032" t="s">
        <v>699</v>
      </c>
      <c r="O1032" t="s">
        <v>100</v>
      </c>
      <c r="P1032" t="s">
        <v>551</v>
      </c>
      <c r="Q1032" t="s">
        <v>704</v>
      </c>
      <c r="R1032">
        <v>0</v>
      </c>
      <c r="S1032">
        <v>8.25</v>
      </c>
      <c r="T1032">
        <v>4.75</v>
      </c>
      <c r="U1032">
        <v>0</v>
      </c>
      <c r="V1032">
        <v>0</v>
      </c>
      <c r="W1032">
        <v>0</v>
      </c>
      <c r="X1032">
        <v>11.75</v>
      </c>
      <c r="Y1032">
        <v>3</v>
      </c>
      <c r="Z1032">
        <v>1</v>
      </c>
      <c r="AA1032">
        <v>25</v>
      </c>
      <c r="AB1032" t="s">
        <v>278</v>
      </c>
      <c r="AD1032" t="s">
        <v>278</v>
      </c>
      <c r="AE1032" t="s">
        <v>278</v>
      </c>
      <c r="AF1032" t="s">
        <v>104</v>
      </c>
      <c r="AG1032" t="s">
        <v>105</v>
      </c>
      <c r="AH1032">
        <v>11</v>
      </c>
      <c r="AI1032">
        <v>10</v>
      </c>
      <c r="AJ1032">
        <v>8</v>
      </c>
      <c r="AK1032">
        <v>4</v>
      </c>
      <c r="AL1032">
        <v>0</v>
      </c>
      <c r="AM1032">
        <v>0</v>
      </c>
      <c r="AN1032">
        <v>0</v>
      </c>
      <c r="AO1032">
        <v>0</v>
      </c>
      <c r="AP1032" t="s">
        <v>106</v>
      </c>
      <c r="AQ1032" t="s">
        <v>107</v>
      </c>
      <c r="AR1032" t="s">
        <v>108</v>
      </c>
      <c r="AS1032" t="s">
        <v>109</v>
      </c>
      <c r="AT1032" t="s">
        <v>110</v>
      </c>
      <c r="AU1032" t="s">
        <v>111</v>
      </c>
      <c r="AV1032" t="s">
        <v>2252</v>
      </c>
      <c r="AW1032" t="s">
        <v>2252</v>
      </c>
      <c r="AX1032" t="s">
        <v>104</v>
      </c>
      <c r="AY1032">
        <v>6</v>
      </c>
      <c r="AZ1032">
        <v>0.5</v>
      </c>
      <c r="BA1032">
        <v>0</v>
      </c>
      <c r="BC1032">
        <v>0</v>
      </c>
      <c r="BD1032">
        <v>93</v>
      </c>
      <c r="BI1032" t="s">
        <v>112</v>
      </c>
      <c r="BJ1032" t="s">
        <v>111</v>
      </c>
      <c r="BK1032" t="s">
        <v>700</v>
      </c>
      <c r="BL1032" t="str">
        <f>"https://www.hvlgroup.com/Products/Specs/"&amp;"HL263201-PN/WH"</f>
        <v>https://www.hvlgroup.com/Products/Specs/HL263201-PN/WH</v>
      </c>
      <c r="BM1032" t="s">
        <v>2413</v>
      </c>
      <c r="BN1032" t="str">
        <f>"https://www.hvlgroup.com/Product/"&amp;"HL263201-PN/WH"</f>
        <v>https://www.hvlgroup.com/Product/HL263201-PN/WH</v>
      </c>
      <c r="BO1032" t="s">
        <v>104</v>
      </c>
      <c r="BP1032" t="s">
        <v>104</v>
      </c>
      <c r="BQ1032" t="s">
        <v>260</v>
      </c>
      <c r="BR1032" t="s">
        <v>2414</v>
      </c>
      <c r="BS1032" t="s">
        <v>1108</v>
      </c>
      <c r="BT1032">
        <v>2.5</v>
      </c>
      <c r="BV1032" s="1">
        <v>43101</v>
      </c>
      <c r="BW1032">
        <v>0</v>
      </c>
      <c r="BX1032">
        <v>0</v>
      </c>
      <c r="BY1032" t="s">
        <v>104</v>
      </c>
      <c r="BZ1032">
        <v>0</v>
      </c>
      <c r="CA1032">
        <v>0</v>
      </c>
      <c r="CB1032">
        <v>0</v>
      </c>
      <c r="CC1032">
        <v>0</v>
      </c>
      <c r="CD1032">
        <v>1</v>
      </c>
      <c r="CE1032">
        <v>124</v>
      </c>
      <c r="CF1032" t="s">
        <v>90</v>
      </c>
      <c r="CI1032" t="s">
        <v>111</v>
      </c>
      <c r="CJ1032" t="s">
        <v>118</v>
      </c>
      <c r="CK1032" t="s">
        <v>111</v>
      </c>
      <c r="CL1032" t="s">
        <v>119</v>
      </c>
      <c r="CM1032" t="s">
        <v>104</v>
      </c>
    </row>
    <row r="1033" spans="1:91" x14ac:dyDescent="0.25">
      <c r="A1033" t="s">
        <v>89</v>
      </c>
      <c r="B1033" t="s">
        <v>90</v>
      </c>
      <c r="C1033" t="s">
        <v>2418</v>
      </c>
      <c r="D1033" t="s">
        <v>2419</v>
      </c>
      <c r="E1033" s="4">
        <v>806134850135</v>
      </c>
      <c r="F1033" t="s">
        <v>2420</v>
      </c>
      <c r="G1033" s="4">
        <v>128</v>
      </c>
      <c r="H1033" s="4">
        <v>256</v>
      </c>
      <c r="I1033" t="s">
        <v>2411</v>
      </c>
      <c r="J1033" t="s">
        <v>2412</v>
      </c>
      <c r="K1033" t="s">
        <v>96</v>
      </c>
      <c r="L1033" t="s">
        <v>97</v>
      </c>
      <c r="M1033" t="s">
        <v>98</v>
      </c>
      <c r="N1033" t="s">
        <v>1440</v>
      </c>
      <c r="O1033" t="s">
        <v>100</v>
      </c>
      <c r="P1033" t="s">
        <v>1145</v>
      </c>
      <c r="Q1033" t="s">
        <v>704</v>
      </c>
      <c r="R1033">
        <v>0</v>
      </c>
      <c r="S1033">
        <v>16.25</v>
      </c>
      <c r="T1033">
        <v>4.75</v>
      </c>
      <c r="U1033">
        <v>0</v>
      </c>
      <c r="V1033">
        <v>0</v>
      </c>
      <c r="W1033">
        <v>0</v>
      </c>
      <c r="X1033">
        <v>11.75</v>
      </c>
      <c r="Y1033">
        <v>5</v>
      </c>
      <c r="Z1033">
        <v>2</v>
      </c>
      <c r="AA1033">
        <v>25</v>
      </c>
      <c r="AB1033" t="s">
        <v>278</v>
      </c>
      <c r="AD1033" t="s">
        <v>278</v>
      </c>
      <c r="AE1033" t="s">
        <v>278</v>
      </c>
      <c r="AF1033" t="s">
        <v>104</v>
      </c>
      <c r="AG1033" t="s">
        <v>105</v>
      </c>
      <c r="AH1033">
        <v>19</v>
      </c>
      <c r="AI1033">
        <v>10</v>
      </c>
      <c r="AJ1033">
        <v>8</v>
      </c>
      <c r="AK1033">
        <v>5</v>
      </c>
      <c r="AL1033">
        <v>0</v>
      </c>
      <c r="AM1033">
        <v>0</v>
      </c>
      <c r="AN1033">
        <v>0</v>
      </c>
      <c r="AO1033">
        <v>0</v>
      </c>
      <c r="AP1033" t="s">
        <v>106</v>
      </c>
      <c r="AQ1033" t="s">
        <v>107</v>
      </c>
      <c r="AR1033" t="s">
        <v>108</v>
      </c>
      <c r="AS1033" t="s">
        <v>109</v>
      </c>
      <c r="AT1033" t="s">
        <v>110</v>
      </c>
      <c r="AU1033" t="s">
        <v>111</v>
      </c>
      <c r="AV1033" t="s">
        <v>2252</v>
      </c>
      <c r="AW1033" t="s">
        <v>2252</v>
      </c>
      <c r="AX1033" t="s">
        <v>104</v>
      </c>
      <c r="AY1033">
        <v>6</v>
      </c>
      <c r="AZ1033">
        <v>0.5</v>
      </c>
      <c r="BA1033">
        <v>0</v>
      </c>
      <c r="BC1033">
        <v>0</v>
      </c>
      <c r="BD1033">
        <v>93</v>
      </c>
      <c r="BI1033" t="s">
        <v>112</v>
      </c>
      <c r="BJ1033" t="s">
        <v>111</v>
      </c>
      <c r="BK1033" t="s">
        <v>1441</v>
      </c>
      <c r="BL1033" t="str">
        <f>"https://www.hvlgroup.com/Products/Specs/"&amp;"HL263202-AGB/NVY"</f>
        <v>https://www.hvlgroup.com/Products/Specs/HL263202-AGB/NVY</v>
      </c>
      <c r="BM1033" t="s">
        <v>2413</v>
      </c>
      <c r="BN1033" t="str">
        <f>"https://www.hvlgroup.com/Product/"&amp;"HL263202-AGB/NVY"</f>
        <v>https://www.hvlgroup.com/Product/HL263202-AGB/NVY</v>
      </c>
      <c r="BO1033" t="s">
        <v>104</v>
      </c>
      <c r="BP1033" t="s">
        <v>104</v>
      </c>
      <c r="BQ1033" t="s">
        <v>260</v>
      </c>
      <c r="BR1033" t="s">
        <v>2421</v>
      </c>
      <c r="BS1033" t="s">
        <v>971</v>
      </c>
      <c r="BT1033">
        <v>2.25</v>
      </c>
      <c r="BV1033" s="1">
        <v>43101</v>
      </c>
      <c r="BW1033">
        <v>0</v>
      </c>
      <c r="BX1033">
        <v>0</v>
      </c>
      <c r="BY1033" t="s">
        <v>104</v>
      </c>
      <c r="BZ1033">
        <v>0</v>
      </c>
      <c r="CA1033">
        <v>0</v>
      </c>
      <c r="CB1033">
        <v>0</v>
      </c>
      <c r="CC1033">
        <v>0</v>
      </c>
      <c r="CD1033">
        <v>1</v>
      </c>
      <c r="CE1033">
        <v>124</v>
      </c>
      <c r="CF1033" t="s">
        <v>90</v>
      </c>
      <c r="CI1033" t="s">
        <v>111</v>
      </c>
      <c r="CJ1033" t="s">
        <v>118</v>
      </c>
      <c r="CK1033" t="s">
        <v>111</v>
      </c>
      <c r="CL1033" t="s">
        <v>119</v>
      </c>
      <c r="CM1033" t="s">
        <v>104</v>
      </c>
    </row>
    <row r="1034" spans="1:91" x14ac:dyDescent="0.25">
      <c r="A1034" t="s">
        <v>89</v>
      </c>
      <c r="B1034" t="s">
        <v>90</v>
      </c>
      <c r="C1034" t="s">
        <v>2422</v>
      </c>
      <c r="D1034" t="s">
        <v>2419</v>
      </c>
      <c r="E1034" s="4">
        <v>806134850142</v>
      </c>
      <c r="F1034" t="s">
        <v>2420</v>
      </c>
      <c r="G1034" s="4">
        <v>128</v>
      </c>
      <c r="H1034" s="4">
        <v>256</v>
      </c>
      <c r="I1034" t="s">
        <v>2411</v>
      </c>
      <c r="J1034" t="s">
        <v>2412</v>
      </c>
      <c r="K1034" t="s">
        <v>96</v>
      </c>
      <c r="L1034" t="s">
        <v>97</v>
      </c>
      <c r="M1034" t="s">
        <v>98</v>
      </c>
      <c r="N1034" t="s">
        <v>695</v>
      </c>
      <c r="O1034" t="s">
        <v>100</v>
      </c>
      <c r="P1034" t="s">
        <v>551</v>
      </c>
      <c r="Q1034" t="s">
        <v>704</v>
      </c>
      <c r="R1034">
        <v>0</v>
      </c>
      <c r="S1034">
        <v>16.25</v>
      </c>
      <c r="T1034">
        <v>4.75</v>
      </c>
      <c r="U1034">
        <v>0</v>
      </c>
      <c r="V1034">
        <v>0</v>
      </c>
      <c r="W1034">
        <v>0</v>
      </c>
      <c r="X1034">
        <v>11.75</v>
      </c>
      <c r="Y1034">
        <v>5</v>
      </c>
      <c r="Z1034">
        <v>2</v>
      </c>
      <c r="AA1034">
        <v>25</v>
      </c>
      <c r="AB1034" t="s">
        <v>278</v>
      </c>
      <c r="AD1034" t="s">
        <v>278</v>
      </c>
      <c r="AE1034" t="s">
        <v>278</v>
      </c>
      <c r="AF1034" t="s">
        <v>104</v>
      </c>
      <c r="AG1034" t="s">
        <v>105</v>
      </c>
      <c r="AH1034">
        <v>19</v>
      </c>
      <c r="AI1034">
        <v>10</v>
      </c>
      <c r="AJ1034">
        <v>8</v>
      </c>
      <c r="AK1034">
        <v>5</v>
      </c>
      <c r="AL1034">
        <v>0</v>
      </c>
      <c r="AM1034">
        <v>0</v>
      </c>
      <c r="AN1034">
        <v>0</v>
      </c>
      <c r="AO1034">
        <v>0</v>
      </c>
      <c r="AP1034" t="s">
        <v>106</v>
      </c>
      <c r="AQ1034" t="s">
        <v>107</v>
      </c>
      <c r="AR1034" t="s">
        <v>108</v>
      </c>
      <c r="AS1034" t="s">
        <v>109</v>
      </c>
      <c r="AT1034" t="s">
        <v>110</v>
      </c>
      <c r="AU1034" t="s">
        <v>111</v>
      </c>
      <c r="AV1034" t="s">
        <v>2252</v>
      </c>
      <c r="AW1034" t="s">
        <v>2252</v>
      </c>
      <c r="AX1034" t="s">
        <v>104</v>
      </c>
      <c r="AY1034">
        <v>6</v>
      </c>
      <c r="AZ1034">
        <v>0.5</v>
      </c>
      <c r="BA1034">
        <v>0</v>
      </c>
      <c r="BC1034">
        <v>0</v>
      </c>
      <c r="BD1034">
        <v>93</v>
      </c>
      <c r="BI1034" t="s">
        <v>112</v>
      </c>
      <c r="BJ1034" t="s">
        <v>111</v>
      </c>
      <c r="BK1034" t="s">
        <v>696</v>
      </c>
      <c r="BL1034" t="str">
        <f>"https://www.hvlgroup.com/Products/Specs/"&amp;"HL263202-AGB/WH"</f>
        <v>https://www.hvlgroup.com/Products/Specs/HL263202-AGB/WH</v>
      </c>
      <c r="BM1034" t="s">
        <v>2413</v>
      </c>
      <c r="BN1034" t="str">
        <f>"https://www.hvlgroup.com/Product/"&amp;"HL263202-AGB/WH"</f>
        <v>https://www.hvlgroup.com/Product/HL263202-AGB/WH</v>
      </c>
      <c r="BO1034" t="s">
        <v>104</v>
      </c>
      <c r="BP1034" t="s">
        <v>104</v>
      </c>
      <c r="BQ1034" t="s">
        <v>260</v>
      </c>
      <c r="BR1034" t="s">
        <v>2421</v>
      </c>
      <c r="BS1034" t="s">
        <v>1108</v>
      </c>
      <c r="BT1034">
        <v>2.5</v>
      </c>
      <c r="BV1034" s="1">
        <v>43101</v>
      </c>
      <c r="BW1034">
        <v>0</v>
      </c>
      <c r="BX1034">
        <v>0</v>
      </c>
      <c r="BY1034" t="s">
        <v>104</v>
      </c>
      <c r="BZ1034">
        <v>0</v>
      </c>
      <c r="CA1034">
        <v>0</v>
      </c>
      <c r="CB1034">
        <v>0</v>
      </c>
      <c r="CC1034">
        <v>0</v>
      </c>
      <c r="CD1034">
        <v>1</v>
      </c>
      <c r="CE1034">
        <v>124</v>
      </c>
      <c r="CF1034" t="s">
        <v>90</v>
      </c>
      <c r="CI1034" t="s">
        <v>111</v>
      </c>
      <c r="CJ1034" t="s">
        <v>118</v>
      </c>
      <c r="CK1034" t="s">
        <v>111</v>
      </c>
      <c r="CL1034" t="s">
        <v>119</v>
      </c>
      <c r="CM1034" t="s">
        <v>104</v>
      </c>
    </row>
    <row r="1035" spans="1:91" x14ac:dyDescent="0.25">
      <c r="A1035" t="s">
        <v>89</v>
      </c>
      <c r="B1035" t="s">
        <v>90</v>
      </c>
      <c r="C1035" t="s">
        <v>2423</v>
      </c>
      <c r="D1035" t="s">
        <v>2419</v>
      </c>
      <c r="E1035" s="4">
        <v>806134850159</v>
      </c>
      <c r="F1035" t="s">
        <v>2420</v>
      </c>
      <c r="G1035" s="4">
        <v>128</v>
      </c>
      <c r="H1035" s="4">
        <v>256</v>
      </c>
      <c r="I1035" t="s">
        <v>2411</v>
      </c>
      <c r="J1035" t="s">
        <v>2412</v>
      </c>
      <c r="K1035" t="s">
        <v>96</v>
      </c>
      <c r="L1035" t="s">
        <v>97</v>
      </c>
      <c r="M1035" t="s">
        <v>98</v>
      </c>
      <c r="N1035" t="s">
        <v>1144</v>
      </c>
      <c r="O1035" t="s">
        <v>100</v>
      </c>
      <c r="P1035" t="s">
        <v>1145</v>
      </c>
      <c r="Q1035" t="s">
        <v>704</v>
      </c>
      <c r="R1035">
        <v>0</v>
      </c>
      <c r="S1035">
        <v>16.25</v>
      </c>
      <c r="T1035">
        <v>4.75</v>
      </c>
      <c r="U1035">
        <v>0</v>
      </c>
      <c r="V1035">
        <v>0</v>
      </c>
      <c r="W1035">
        <v>0</v>
      </c>
      <c r="X1035">
        <v>11.75</v>
      </c>
      <c r="Y1035">
        <v>5</v>
      </c>
      <c r="Z1035">
        <v>2</v>
      </c>
      <c r="AA1035">
        <v>25</v>
      </c>
      <c r="AB1035" t="s">
        <v>278</v>
      </c>
      <c r="AD1035" t="s">
        <v>278</v>
      </c>
      <c r="AE1035" t="s">
        <v>278</v>
      </c>
      <c r="AF1035" t="s">
        <v>104</v>
      </c>
      <c r="AG1035" t="s">
        <v>105</v>
      </c>
      <c r="AH1035">
        <v>19</v>
      </c>
      <c r="AI1035">
        <v>10</v>
      </c>
      <c r="AJ1035">
        <v>8</v>
      </c>
      <c r="AK1035">
        <v>5</v>
      </c>
      <c r="AL1035">
        <v>0</v>
      </c>
      <c r="AM1035">
        <v>0</v>
      </c>
      <c r="AN1035">
        <v>0</v>
      </c>
      <c r="AO1035">
        <v>0</v>
      </c>
      <c r="AP1035" t="s">
        <v>106</v>
      </c>
      <c r="AQ1035" t="s">
        <v>107</v>
      </c>
      <c r="AR1035" t="s">
        <v>108</v>
      </c>
      <c r="AS1035" t="s">
        <v>109</v>
      </c>
      <c r="AT1035" t="s">
        <v>110</v>
      </c>
      <c r="AU1035" t="s">
        <v>111</v>
      </c>
      <c r="AV1035" t="s">
        <v>2252</v>
      </c>
      <c r="AW1035" t="s">
        <v>2252</v>
      </c>
      <c r="AX1035" t="s">
        <v>104</v>
      </c>
      <c r="AY1035">
        <v>6</v>
      </c>
      <c r="AZ1035">
        <v>0.5</v>
      </c>
      <c r="BA1035">
        <v>0</v>
      </c>
      <c r="BC1035">
        <v>0</v>
      </c>
      <c r="BD1035">
        <v>8</v>
      </c>
      <c r="BI1035" t="s">
        <v>112</v>
      </c>
      <c r="BJ1035" t="s">
        <v>111</v>
      </c>
      <c r="BK1035" t="s">
        <v>1146</v>
      </c>
      <c r="BL1035" t="str">
        <f>"https://www.hvlgroup.com/Products/Specs/"&amp;"HL263202-PN/NVY"</f>
        <v>https://www.hvlgroup.com/Products/Specs/HL263202-PN/NVY</v>
      </c>
      <c r="BM1035" t="s">
        <v>2413</v>
      </c>
      <c r="BN1035" t="str">
        <f>"https://www.hvlgroup.com/Product/"&amp;"HL263202-PN/NVY"</f>
        <v>https://www.hvlgroup.com/Product/HL263202-PN/NVY</v>
      </c>
      <c r="BO1035" t="s">
        <v>104</v>
      </c>
      <c r="BP1035" t="s">
        <v>104</v>
      </c>
      <c r="BQ1035" t="s">
        <v>260</v>
      </c>
      <c r="BR1035" t="s">
        <v>2421</v>
      </c>
      <c r="BS1035" t="s">
        <v>1108</v>
      </c>
      <c r="BT1035">
        <v>2.5</v>
      </c>
      <c r="BV1035" s="1">
        <v>43101</v>
      </c>
      <c r="BW1035">
        <v>0</v>
      </c>
      <c r="BX1035">
        <v>0</v>
      </c>
      <c r="BY1035" t="s">
        <v>104</v>
      </c>
      <c r="BZ1035">
        <v>0</v>
      </c>
      <c r="CA1035">
        <v>0</v>
      </c>
      <c r="CB1035">
        <v>0</v>
      </c>
      <c r="CC1035">
        <v>0</v>
      </c>
      <c r="CD1035">
        <v>1</v>
      </c>
      <c r="CE1035">
        <v>124</v>
      </c>
      <c r="CF1035" t="s">
        <v>90</v>
      </c>
      <c r="CI1035" t="s">
        <v>111</v>
      </c>
      <c r="CJ1035" t="s">
        <v>118</v>
      </c>
      <c r="CK1035" t="s">
        <v>111</v>
      </c>
      <c r="CL1035" t="s">
        <v>119</v>
      </c>
      <c r="CM1035" t="s">
        <v>104</v>
      </c>
    </row>
    <row r="1036" spans="1:91" x14ac:dyDescent="0.25">
      <c r="A1036" t="s">
        <v>89</v>
      </c>
      <c r="B1036" t="s">
        <v>90</v>
      </c>
      <c r="C1036" t="s">
        <v>2424</v>
      </c>
      <c r="D1036" t="s">
        <v>2419</v>
      </c>
      <c r="E1036" s="4">
        <v>806134850166</v>
      </c>
      <c r="F1036" t="s">
        <v>2420</v>
      </c>
      <c r="G1036" s="4">
        <v>128</v>
      </c>
      <c r="H1036" s="4">
        <v>256</v>
      </c>
      <c r="I1036" t="s">
        <v>2411</v>
      </c>
      <c r="J1036" t="s">
        <v>2412</v>
      </c>
      <c r="K1036" t="s">
        <v>96</v>
      </c>
      <c r="L1036" t="s">
        <v>97</v>
      </c>
      <c r="M1036" t="s">
        <v>98</v>
      </c>
      <c r="N1036" t="s">
        <v>699</v>
      </c>
      <c r="O1036" t="s">
        <v>100</v>
      </c>
      <c r="P1036" t="s">
        <v>551</v>
      </c>
      <c r="Q1036" t="s">
        <v>704</v>
      </c>
      <c r="R1036">
        <v>0</v>
      </c>
      <c r="S1036">
        <v>16.25</v>
      </c>
      <c r="T1036">
        <v>4.75</v>
      </c>
      <c r="U1036">
        <v>0</v>
      </c>
      <c r="V1036">
        <v>0</v>
      </c>
      <c r="W1036">
        <v>0</v>
      </c>
      <c r="X1036">
        <v>11.75</v>
      </c>
      <c r="Y1036">
        <v>5</v>
      </c>
      <c r="Z1036">
        <v>2</v>
      </c>
      <c r="AA1036">
        <v>25</v>
      </c>
      <c r="AB1036" t="s">
        <v>278</v>
      </c>
      <c r="AD1036" t="s">
        <v>278</v>
      </c>
      <c r="AE1036" t="s">
        <v>278</v>
      </c>
      <c r="AF1036" t="s">
        <v>104</v>
      </c>
      <c r="AG1036" t="s">
        <v>105</v>
      </c>
      <c r="AH1036">
        <v>19</v>
      </c>
      <c r="AI1036">
        <v>10</v>
      </c>
      <c r="AJ1036">
        <v>8</v>
      </c>
      <c r="AK1036">
        <v>5</v>
      </c>
      <c r="AL1036">
        <v>0</v>
      </c>
      <c r="AM1036">
        <v>0</v>
      </c>
      <c r="AN1036">
        <v>0</v>
      </c>
      <c r="AO1036">
        <v>0</v>
      </c>
      <c r="AP1036" t="s">
        <v>106</v>
      </c>
      <c r="AQ1036" t="s">
        <v>107</v>
      </c>
      <c r="AR1036" t="s">
        <v>108</v>
      </c>
      <c r="AS1036" t="s">
        <v>109</v>
      </c>
      <c r="AT1036" t="s">
        <v>110</v>
      </c>
      <c r="AU1036" t="s">
        <v>111</v>
      </c>
      <c r="AV1036" t="s">
        <v>2252</v>
      </c>
      <c r="AW1036" t="s">
        <v>2252</v>
      </c>
      <c r="AX1036" t="s">
        <v>104</v>
      </c>
      <c r="AY1036">
        <v>6</v>
      </c>
      <c r="AZ1036">
        <v>0.5</v>
      </c>
      <c r="BA1036">
        <v>0</v>
      </c>
      <c r="BC1036">
        <v>0</v>
      </c>
      <c r="BD1036">
        <v>93</v>
      </c>
      <c r="BI1036" t="s">
        <v>112</v>
      </c>
      <c r="BJ1036" t="s">
        <v>111</v>
      </c>
      <c r="BK1036" t="s">
        <v>700</v>
      </c>
      <c r="BL1036" t="str">
        <f>"https://www.hvlgroup.com/Products/Specs/"&amp;"HL263202-PN/WH"</f>
        <v>https://www.hvlgroup.com/Products/Specs/HL263202-PN/WH</v>
      </c>
      <c r="BM1036" t="s">
        <v>2413</v>
      </c>
      <c r="BN1036" t="str">
        <f>"https://www.hvlgroup.com/Product/"&amp;"HL263202-PN/WH"</f>
        <v>https://www.hvlgroup.com/Product/HL263202-PN/WH</v>
      </c>
      <c r="BO1036" t="s">
        <v>104</v>
      </c>
      <c r="BP1036" t="s">
        <v>104</v>
      </c>
      <c r="BQ1036" t="s">
        <v>260</v>
      </c>
      <c r="BR1036" t="s">
        <v>2421</v>
      </c>
      <c r="BS1036" t="s">
        <v>1108</v>
      </c>
      <c r="BT1036">
        <v>2.5</v>
      </c>
      <c r="BV1036" s="1">
        <v>43101</v>
      </c>
      <c r="BW1036">
        <v>0</v>
      </c>
      <c r="BX1036">
        <v>0</v>
      </c>
      <c r="BY1036" t="s">
        <v>104</v>
      </c>
      <c r="BZ1036">
        <v>0</v>
      </c>
      <c r="CA1036">
        <v>0</v>
      </c>
      <c r="CB1036">
        <v>0</v>
      </c>
      <c r="CC1036">
        <v>0</v>
      </c>
      <c r="CD1036">
        <v>1</v>
      </c>
      <c r="CE1036">
        <v>124</v>
      </c>
      <c r="CF1036" t="s">
        <v>90</v>
      </c>
      <c r="CI1036" t="s">
        <v>111</v>
      </c>
      <c r="CJ1036" t="s">
        <v>118</v>
      </c>
      <c r="CK1036" t="s">
        <v>111</v>
      </c>
      <c r="CL1036" t="s">
        <v>119</v>
      </c>
      <c r="CM1036" t="s">
        <v>104</v>
      </c>
    </row>
    <row r="1037" spans="1:91" x14ac:dyDescent="0.25">
      <c r="A1037" t="s">
        <v>89</v>
      </c>
      <c r="B1037" t="s">
        <v>90</v>
      </c>
      <c r="C1037" t="s">
        <v>2425</v>
      </c>
      <c r="D1037" t="s">
        <v>2426</v>
      </c>
      <c r="E1037" s="4">
        <v>806134850173</v>
      </c>
      <c r="F1037" t="s">
        <v>2427</v>
      </c>
      <c r="G1037" s="4">
        <v>162</v>
      </c>
      <c r="H1037" s="4">
        <v>324</v>
      </c>
      <c r="I1037" t="s">
        <v>2411</v>
      </c>
      <c r="J1037" t="s">
        <v>2412</v>
      </c>
      <c r="K1037" t="s">
        <v>96</v>
      </c>
      <c r="L1037" t="s">
        <v>97</v>
      </c>
      <c r="M1037" t="s">
        <v>98</v>
      </c>
      <c r="N1037" t="s">
        <v>1440</v>
      </c>
      <c r="O1037" t="s">
        <v>100</v>
      </c>
      <c r="P1037" t="s">
        <v>1145</v>
      </c>
      <c r="Q1037" t="s">
        <v>704</v>
      </c>
      <c r="R1037">
        <v>0</v>
      </c>
      <c r="S1037">
        <v>24.25</v>
      </c>
      <c r="T1037">
        <v>4.75</v>
      </c>
      <c r="U1037">
        <v>0</v>
      </c>
      <c r="V1037">
        <v>0</v>
      </c>
      <c r="W1037">
        <v>0</v>
      </c>
      <c r="X1037">
        <v>11.75</v>
      </c>
      <c r="Y1037">
        <v>8</v>
      </c>
      <c r="Z1037">
        <v>3</v>
      </c>
      <c r="AA1037">
        <v>25</v>
      </c>
      <c r="AB1037" t="s">
        <v>278</v>
      </c>
      <c r="AD1037" t="s">
        <v>278</v>
      </c>
      <c r="AE1037" t="s">
        <v>278</v>
      </c>
      <c r="AF1037" t="s">
        <v>104</v>
      </c>
      <c r="AG1037" t="s">
        <v>105</v>
      </c>
      <c r="AH1037">
        <v>27</v>
      </c>
      <c r="AI1037">
        <v>10</v>
      </c>
      <c r="AJ1037">
        <v>8</v>
      </c>
      <c r="AK1037">
        <v>8</v>
      </c>
      <c r="AL1037">
        <v>0</v>
      </c>
      <c r="AM1037">
        <v>0</v>
      </c>
      <c r="AN1037">
        <v>0</v>
      </c>
      <c r="AO1037">
        <v>0</v>
      </c>
      <c r="AP1037" t="s">
        <v>106</v>
      </c>
      <c r="AQ1037" t="s">
        <v>107</v>
      </c>
      <c r="AR1037" t="s">
        <v>108</v>
      </c>
      <c r="AS1037" t="s">
        <v>109</v>
      </c>
      <c r="AT1037" t="s">
        <v>110</v>
      </c>
      <c r="AU1037" t="s">
        <v>111</v>
      </c>
      <c r="AV1037" t="s">
        <v>2252</v>
      </c>
      <c r="AW1037" t="s">
        <v>2252</v>
      </c>
      <c r="AX1037" t="s">
        <v>104</v>
      </c>
      <c r="AY1037">
        <v>11</v>
      </c>
      <c r="AZ1037">
        <v>0.5</v>
      </c>
      <c r="BA1037">
        <v>0</v>
      </c>
      <c r="BC1037">
        <v>0</v>
      </c>
      <c r="BD1037">
        <v>93</v>
      </c>
      <c r="BI1037" t="s">
        <v>112</v>
      </c>
      <c r="BJ1037" t="s">
        <v>111</v>
      </c>
      <c r="BK1037" t="s">
        <v>1441</v>
      </c>
      <c r="BL1037" t="str">
        <f>"https://www.hvlgroup.com/Products/Specs/"&amp;"HL263203-AGB/NVY"</f>
        <v>https://www.hvlgroup.com/Products/Specs/HL263203-AGB/NVY</v>
      </c>
      <c r="BM1037" t="s">
        <v>2413</v>
      </c>
      <c r="BN1037" t="str">
        <f>"https://www.hvlgroup.com/Product/"&amp;"HL263203-AGB/NVY"</f>
        <v>https://www.hvlgroup.com/Product/HL263203-AGB/NVY</v>
      </c>
      <c r="BO1037" t="s">
        <v>104</v>
      </c>
      <c r="BP1037" t="s">
        <v>104</v>
      </c>
      <c r="BQ1037" t="s">
        <v>260</v>
      </c>
      <c r="BR1037" t="s">
        <v>2428</v>
      </c>
      <c r="BS1037" t="s">
        <v>1108</v>
      </c>
      <c r="BT1037">
        <v>2.5</v>
      </c>
      <c r="BV1037" s="1">
        <v>43101</v>
      </c>
      <c r="BW1037">
        <v>0</v>
      </c>
      <c r="BX1037">
        <v>0</v>
      </c>
      <c r="BY1037" t="s">
        <v>104</v>
      </c>
      <c r="BZ1037">
        <v>0</v>
      </c>
      <c r="CA1037">
        <v>0</v>
      </c>
      <c r="CB1037">
        <v>0</v>
      </c>
      <c r="CC1037">
        <v>0</v>
      </c>
      <c r="CD1037">
        <v>1</v>
      </c>
      <c r="CE1037">
        <v>124</v>
      </c>
      <c r="CF1037" t="s">
        <v>90</v>
      </c>
      <c r="CI1037" t="s">
        <v>111</v>
      </c>
      <c r="CJ1037" t="s">
        <v>118</v>
      </c>
      <c r="CK1037" t="s">
        <v>111</v>
      </c>
      <c r="CL1037" t="s">
        <v>119</v>
      </c>
      <c r="CM1037" t="s">
        <v>104</v>
      </c>
    </row>
    <row r="1038" spans="1:91" x14ac:dyDescent="0.25">
      <c r="A1038" t="s">
        <v>89</v>
      </c>
      <c r="B1038" t="s">
        <v>90</v>
      </c>
      <c r="C1038" t="s">
        <v>2429</v>
      </c>
      <c r="D1038" t="s">
        <v>2426</v>
      </c>
      <c r="E1038" s="4">
        <v>806134850197</v>
      </c>
      <c r="F1038" t="s">
        <v>2427</v>
      </c>
      <c r="G1038" s="4">
        <v>162</v>
      </c>
      <c r="H1038" s="4">
        <v>324</v>
      </c>
      <c r="I1038" t="s">
        <v>2411</v>
      </c>
      <c r="J1038" t="s">
        <v>2412</v>
      </c>
      <c r="K1038" t="s">
        <v>96</v>
      </c>
      <c r="L1038" t="s">
        <v>97</v>
      </c>
      <c r="M1038" t="s">
        <v>98</v>
      </c>
      <c r="N1038" t="s">
        <v>695</v>
      </c>
      <c r="O1038" t="s">
        <v>100</v>
      </c>
      <c r="P1038" t="s">
        <v>551</v>
      </c>
      <c r="Q1038" t="s">
        <v>704</v>
      </c>
      <c r="R1038">
        <v>0</v>
      </c>
      <c r="S1038">
        <v>24.25</v>
      </c>
      <c r="T1038">
        <v>4.75</v>
      </c>
      <c r="U1038">
        <v>0</v>
      </c>
      <c r="V1038">
        <v>0</v>
      </c>
      <c r="W1038">
        <v>0</v>
      </c>
      <c r="X1038">
        <v>11.75</v>
      </c>
      <c r="Y1038">
        <v>8</v>
      </c>
      <c r="Z1038">
        <v>3</v>
      </c>
      <c r="AA1038">
        <v>25</v>
      </c>
      <c r="AB1038" t="s">
        <v>278</v>
      </c>
      <c r="AD1038" t="s">
        <v>278</v>
      </c>
      <c r="AE1038" t="s">
        <v>278</v>
      </c>
      <c r="AF1038" t="s">
        <v>104</v>
      </c>
      <c r="AG1038" t="s">
        <v>105</v>
      </c>
      <c r="AH1038">
        <v>27</v>
      </c>
      <c r="AI1038">
        <v>10</v>
      </c>
      <c r="AJ1038">
        <v>8</v>
      </c>
      <c r="AK1038">
        <v>8</v>
      </c>
      <c r="AL1038">
        <v>0</v>
      </c>
      <c r="AM1038">
        <v>0</v>
      </c>
      <c r="AN1038">
        <v>0</v>
      </c>
      <c r="AO1038">
        <v>0</v>
      </c>
      <c r="AP1038" t="s">
        <v>106</v>
      </c>
      <c r="AQ1038" t="s">
        <v>107</v>
      </c>
      <c r="AR1038" t="s">
        <v>108</v>
      </c>
      <c r="AS1038" t="s">
        <v>109</v>
      </c>
      <c r="AT1038" t="s">
        <v>110</v>
      </c>
      <c r="AU1038" t="s">
        <v>111</v>
      </c>
      <c r="AV1038" t="s">
        <v>2252</v>
      </c>
      <c r="AW1038" t="s">
        <v>2252</v>
      </c>
      <c r="AX1038" t="s">
        <v>104</v>
      </c>
      <c r="AY1038">
        <v>11</v>
      </c>
      <c r="AZ1038">
        <v>0.5</v>
      </c>
      <c r="BA1038">
        <v>0</v>
      </c>
      <c r="BC1038">
        <v>0</v>
      </c>
      <c r="BD1038">
        <v>93</v>
      </c>
      <c r="BI1038" t="s">
        <v>112</v>
      </c>
      <c r="BJ1038" t="s">
        <v>111</v>
      </c>
      <c r="BK1038" t="s">
        <v>696</v>
      </c>
      <c r="BL1038" t="str">
        <f>"https://www.hvlgroup.com/Products/Specs/"&amp;"HL263203-AGB/WH"</f>
        <v>https://www.hvlgroup.com/Products/Specs/HL263203-AGB/WH</v>
      </c>
      <c r="BM1038" t="s">
        <v>2413</v>
      </c>
      <c r="BN1038" t="str">
        <f>"https://www.hvlgroup.com/Product/"&amp;"HL263203-AGB/WH"</f>
        <v>https://www.hvlgroup.com/Product/HL263203-AGB/WH</v>
      </c>
      <c r="BO1038" t="s">
        <v>104</v>
      </c>
      <c r="BP1038" t="s">
        <v>104</v>
      </c>
      <c r="BQ1038" t="s">
        <v>260</v>
      </c>
      <c r="BR1038" t="s">
        <v>2428</v>
      </c>
      <c r="BS1038" t="s">
        <v>1108</v>
      </c>
      <c r="BT1038">
        <v>2.5</v>
      </c>
      <c r="BV1038" s="1">
        <v>43101</v>
      </c>
      <c r="BW1038">
        <v>0</v>
      </c>
      <c r="BX1038">
        <v>0</v>
      </c>
      <c r="BY1038" t="s">
        <v>104</v>
      </c>
      <c r="BZ1038">
        <v>0</v>
      </c>
      <c r="CA1038">
        <v>0</v>
      </c>
      <c r="CB1038">
        <v>0</v>
      </c>
      <c r="CC1038">
        <v>0</v>
      </c>
      <c r="CD1038">
        <v>1</v>
      </c>
      <c r="CE1038">
        <v>124</v>
      </c>
      <c r="CF1038" t="s">
        <v>90</v>
      </c>
      <c r="CI1038" t="s">
        <v>111</v>
      </c>
      <c r="CJ1038" t="s">
        <v>118</v>
      </c>
      <c r="CK1038" t="s">
        <v>111</v>
      </c>
      <c r="CL1038" t="s">
        <v>119</v>
      </c>
      <c r="CM1038" t="s">
        <v>104</v>
      </c>
    </row>
    <row r="1039" spans="1:91" x14ac:dyDescent="0.25">
      <c r="A1039" t="s">
        <v>89</v>
      </c>
      <c r="B1039" t="s">
        <v>90</v>
      </c>
      <c r="C1039" t="s">
        <v>2430</v>
      </c>
      <c r="D1039" t="s">
        <v>2426</v>
      </c>
      <c r="E1039" s="4">
        <v>806134850203</v>
      </c>
      <c r="F1039" t="s">
        <v>2427</v>
      </c>
      <c r="G1039" s="4">
        <v>162</v>
      </c>
      <c r="H1039" s="4">
        <v>324</v>
      </c>
      <c r="I1039" t="s">
        <v>2411</v>
      </c>
      <c r="J1039" t="s">
        <v>2412</v>
      </c>
      <c r="K1039" t="s">
        <v>96</v>
      </c>
      <c r="L1039" t="s">
        <v>97</v>
      </c>
      <c r="M1039" t="s">
        <v>98</v>
      </c>
      <c r="N1039" t="s">
        <v>1144</v>
      </c>
      <c r="O1039" t="s">
        <v>100</v>
      </c>
      <c r="P1039" t="s">
        <v>1145</v>
      </c>
      <c r="Q1039" t="s">
        <v>704</v>
      </c>
      <c r="R1039">
        <v>0</v>
      </c>
      <c r="S1039">
        <v>24.25</v>
      </c>
      <c r="T1039">
        <v>4.75</v>
      </c>
      <c r="U1039">
        <v>0</v>
      </c>
      <c r="V1039">
        <v>0</v>
      </c>
      <c r="W1039">
        <v>0</v>
      </c>
      <c r="X1039">
        <v>11.75</v>
      </c>
      <c r="Y1039">
        <v>8</v>
      </c>
      <c r="Z1039">
        <v>3</v>
      </c>
      <c r="AA1039">
        <v>25</v>
      </c>
      <c r="AB1039" t="s">
        <v>278</v>
      </c>
      <c r="AD1039" t="s">
        <v>278</v>
      </c>
      <c r="AE1039" t="s">
        <v>278</v>
      </c>
      <c r="AF1039" t="s">
        <v>104</v>
      </c>
      <c r="AG1039" t="s">
        <v>105</v>
      </c>
      <c r="AH1039">
        <v>27</v>
      </c>
      <c r="AI1039">
        <v>10</v>
      </c>
      <c r="AJ1039">
        <v>8</v>
      </c>
      <c r="AK1039">
        <v>8</v>
      </c>
      <c r="AL1039">
        <v>0</v>
      </c>
      <c r="AM1039">
        <v>0</v>
      </c>
      <c r="AN1039">
        <v>0</v>
      </c>
      <c r="AO1039">
        <v>0</v>
      </c>
      <c r="AP1039" t="s">
        <v>106</v>
      </c>
      <c r="AQ1039" t="s">
        <v>107</v>
      </c>
      <c r="AR1039" t="s">
        <v>108</v>
      </c>
      <c r="AS1039" t="s">
        <v>109</v>
      </c>
      <c r="AT1039" t="s">
        <v>110</v>
      </c>
      <c r="AU1039" t="s">
        <v>111</v>
      </c>
      <c r="AV1039" t="s">
        <v>2252</v>
      </c>
      <c r="AW1039" t="s">
        <v>2252</v>
      </c>
      <c r="AX1039" t="s">
        <v>104</v>
      </c>
      <c r="AY1039">
        <v>11</v>
      </c>
      <c r="AZ1039">
        <v>0.5</v>
      </c>
      <c r="BA1039">
        <v>0</v>
      </c>
      <c r="BC1039">
        <v>0</v>
      </c>
      <c r="BD1039">
        <v>93</v>
      </c>
      <c r="BI1039" t="s">
        <v>112</v>
      </c>
      <c r="BJ1039" t="s">
        <v>111</v>
      </c>
      <c r="BK1039" t="s">
        <v>1146</v>
      </c>
      <c r="BL1039" t="str">
        <f>"https://www.hvlgroup.com/Products/Specs/"&amp;"HL263203-PN/NVY"</f>
        <v>https://www.hvlgroup.com/Products/Specs/HL263203-PN/NVY</v>
      </c>
      <c r="BM1039" t="s">
        <v>2413</v>
      </c>
      <c r="BN1039" t="str">
        <f>"https://www.hvlgroup.com/Product/"&amp;"HL263203-PN/NVY"</f>
        <v>https://www.hvlgroup.com/Product/HL263203-PN/NVY</v>
      </c>
      <c r="BO1039" t="s">
        <v>104</v>
      </c>
      <c r="BP1039" t="s">
        <v>104</v>
      </c>
      <c r="BQ1039" t="s">
        <v>260</v>
      </c>
      <c r="BR1039" t="s">
        <v>2428</v>
      </c>
      <c r="BS1039" t="s">
        <v>1108</v>
      </c>
      <c r="BT1039">
        <v>2.5</v>
      </c>
      <c r="BV1039" s="1">
        <v>43101</v>
      </c>
      <c r="BW1039">
        <v>0</v>
      </c>
      <c r="BX1039">
        <v>0</v>
      </c>
      <c r="BY1039" t="s">
        <v>104</v>
      </c>
      <c r="BZ1039">
        <v>0</v>
      </c>
      <c r="CA1039">
        <v>0</v>
      </c>
      <c r="CB1039">
        <v>0</v>
      </c>
      <c r="CC1039">
        <v>0</v>
      </c>
      <c r="CD1039">
        <v>1</v>
      </c>
      <c r="CE1039">
        <v>124</v>
      </c>
      <c r="CF1039" t="s">
        <v>90</v>
      </c>
      <c r="CI1039" t="s">
        <v>111</v>
      </c>
      <c r="CJ1039" t="s">
        <v>118</v>
      </c>
      <c r="CK1039" t="s">
        <v>111</v>
      </c>
      <c r="CL1039" t="s">
        <v>119</v>
      </c>
      <c r="CM1039" t="s">
        <v>104</v>
      </c>
    </row>
    <row r="1040" spans="1:91" x14ac:dyDescent="0.25">
      <c r="A1040" t="s">
        <v>89</v>
      </c>
      <c r="B1040" t="s">
        <v>90</v>
      </c>
      <c r="C1040" t="s">
        <v>2431</v>
      </c>
      <c r="D1040" t="s">
        <v>2426</v>
      </c>
      <c r="E1040" s="4">
        <v>806134850210</v>
      </c>
      <c r="F1040" t="s">
        <v>2427</v>
      </c>
      <c r="G1040" s="4">
        <v>162</v>
      </c>
      <c r="H1040" s="4">
        <v>324</v>
      </c>
      <c r="I1040" t="s">
        <v>2411</v>
      </c>
      <c r="J1040" t="s">
        <v>2412</v>
      </c>
      <c r="K1040" t="s">
        <v>96</v>
      </c>
      <c r="L1040" t="s">
        <v>97</v>
      </c>
      <c r="M1040" t="s">
        <v>98</v>
      </c>
      <c r="N1040" t="s">
        <v>699</v>
      </c>
      <c r="O1040" t="s">
        <v>100</v>
      </c>
      <c r="P1040" t="s">
        <v>551</v>
      </c>
      <c r="Q1040" t="s">
        <v>704</v>
      </c>
      <c r="R1040">
        <v>0</v>
      </c>
      <c r="S1040">
        <v>24.25</v>
      </c>
      <c r="T1040">
        <v>4.75</v>
      </c>
      <c r="U1040">
        <v>0</v>
      </c>
      <c r="V1040">
        <v>0</v>
      </c>
      <c r="W1040">
        <v>0</v>
      </c>
      <c r="X1040">
        <v>11.75</v>
      </c>
      <c r="Y1040">
        <v>8</v>
      </c>
      <c r="Z1040">
        <v>3</v>
      </c>
      <c r="AA1040">
        <v>25</v>
      </c>
      <c r="AB1040" t="s">
        <v>278</v>
      </c>
      <c r="AD1040" t="s">
        <v>278</v>
      </c>
      <c r="AE1040" t="s">
        <v>278</v>
      </c>
      <c r="AF1040" t="s">
        <v>104</v>
      </c>
      <c r="AG1040" t="s">
        <v>105</v>
      </c>
      <c r="AH1040">
        <v>27</v>
      </c>
      <c r="AI1040">
        <v>10</v>
      </c>
      <c r="AJ1040">
        <v>8</v>
      </c>
      <c r="AK1040">
        <v>8</v>
      </c>
      <c r="AL1040">
        <v>0</v>
      </c>
      <c r="AM1040">
        <v>0</v>
      </c>
      <c r="AN1040">
        <v>0</v>
      </c>
      <c r="AO1040">
        <v>0</v>
      </c>
      <c r="AP1040" t="s">
        <v>106</v>
      </c>
      <c r="AQ1040" t="s">
        <v>107</v>
      </c>
      <c r="AR1040" t="s">
        <v>108</v>
      </c>
      <c r="AS1040" t="s">
        <v>109</v>
      </c>
      <c r="AT1040" t="s">
        <v>110</v>
      </c>
      <c r="AU1040" t="s">
        <v>111</v>
      </c>
      <c r="AV1040" t="s">
        <v>2252</v>
      </c>
      <c r="AW1040" t="s">
        <v>2252</v>
      </c>
      <c r="AX1040" t="s">
        <v>104</v>
      </c>
      <c r="AY1040">
        <v>11</v>
      </c>
      <c r="AZ1040">
        <v>0.5</v>
      </c>
      <c r="BA1040">
        <v>0</v>
      </c>
      <c r="BC1040">
        <v>0</v>
      </c>
      <c r="BD1040">
        <v>93</v>
      </c>
      <c r="BI1040" t="s">
        <v>112</v>
      </c>
      <c r="BJ1040" t="s">
        <v>111</v>
      </c>
      <c r="BK1040" t="s">
        <v>700</v>
      </c>
      <c r="BL1040" t="str">
        <f>"https://www.hvlgroup.com/Products/Specs/"&amp;"HL263203-PN/WH"</f>
        <v>https://www.hvlgroup.com/Products/Specs/HL263203-PN/WH</v>
      </c>
      <c r="BM1040" t="s">
        <v>2413</v>
      </c>
      <c r="BN1040" t="str">
        <f>"https://www.hvlgroup.com/Product/"&amp;"HL263203-PN/WH"</f>
        <v>https://www.hvlgroup.com/Product/HL263203-PN/WH</v>
      </c>
      <c r="BO1040" t="s">
        <v>104</v>
      </c>
      <c r="BP1040" t="s">
        <v>104</v>
      </c>
      <c r="BQ1040" t="s">
        <v>260</v>
      </c>
      <c r="BR1040" t="s">
        <v>2428</v>
      </c>
      <c r="BS1040" t="s">
        <v>1108</v>
      </c>
      <c r="BT1040">
        <v>2.5</v>
      </c>
      <c r="BV1040" s="1">
        <v>43101</v>
      </c>
      <c r="BW1040">
        <v>0</v>
      </c>
      <c r="BX1040">
        <v>0</v>
      </c>
      <c r="BY1040" t="s">
        <v>104</v>
      </c>
      <c r="BZ1040">
        <v>0</v>
      </c>
      <c r="CA1040">
        <v>0</v>
      </c>
      <c r="CB1040">
        <v>0</v>
      </c>
      <c r="CC1040">
        <v>0</v>
      </c>
      <c r="CD1040">
        <v>1</v>
      </c>
      <c r="CE1040">
        <v>124</v>
      </c>
      <c r="CF1040" t="s">
        <v>90</v>
      </c>
      <c r="CI1040" t="s">
        <v>111</v>
      </c>
      <c r="CJ1040" t="s">
        <v>118</v>
      </c>
      <c r="CK1040" t="s">
        <v>111</v>
      </c>
      <c r="CL1040" t="s">
        <v>119</v>
      </c>
      <c r="CM1040" t="s">
        <v>104</v>
      </c>
    </row>
    <row r="1041" spans="1:91" x14ac:dyDescent="0.25">
      <c r="A1041" t="s">
        <v>89</v>
      </c>
      <c r="B1041" t="s">
        <v>90</v>
      </c>
      <c r="C1041" t="s">
        <v>2432</v>
      </c>
      <c r="D1041" t="s">
        <v>2433</v>
      </c>
      <c r="E1041" s="4">
        <v>806134857936</v>
      </c>
      <c r="F1041" t="s">
        <v>2276</v>
      </c>
      <c r="G1041" s="4">
        <v>53</v>
      </c>
      <c r="H1041" s="4">
        <v>106</v>
      </c>
      <c r="I1041" t="s">
        <v>2350</v>
      </c>
      <c r="J1041" t="s">
        <v>2434</v>
      </c>
      <c r="K1041" t="s">
        <v>96</v>
      </c>
      <c r="L1041" t="s">
        <v>97</v>
      </c>
      <c r="M1041" t="s">
        <v>98</v>
      </c>
      <c r="N1041" t="s">
        <v>2435</v>
      </c>
      <c r="O1041" t="s">
        <v>2436</v>
      </c>
      <c r="P1041" t="s">
        <v>1206</v>
      </c>
      <c r="Q1041" t="s">
        <v>1207</v>
      </c>
      <c r="R1041">
        <v>9.5</v>
      </c>
      <c r="S1041">
        <v>6.5</v>
      </c>
      <c r="T1041">
        <v>17</v>
      </c>
      <c r="U1041">
        <v>0</v>
      </c>
      <c r="V1041">
        <v>0</v>
      </c>
      <c r="W1041">
        <v>0</v>
      </c>
      <c r="X1041">
        <v>0</v>
      </c>
      <c r="Y1041">
        <v>3</v>
      </c>
      <c r="Z1041">
        <v>1</v>
      </c>
      <c r="AA1041">
        <v>60</v>
      </c>
      <c r="AB1041" t="s">
        <v>103</v>
      </c>
      <c r="AD1041" t="s">
        <v>103</v>
      </c>
      <c r="AE1041" t="s">
        <v>103</v>
      </c>
      <c r="AF1041" t="s">
        <v>104</v>
      </c>
      <c r="AG1041" t="s">
        <v>105</v>
      </c>
      <c r="AH1041">
        <v>11</v>
      </c>
      <c r="AI1041">
        <v>9</v>
      </c>
      <c r="AJ1041">
        <v>17</v>
      </c>
      <c r="AK1041">
        <v>6</v>
      </c>
      <c r="AL1041">
        <v>0</v>
      </c>
      <c r="AM1041">
        <v>0</v>
      </c>
      <c r="AN1041">
        <v>0</v>
      </c>
      <c r="AO1041">
        <v>0</v>
      </c>
      <c r="AP1041" t="s">
        <v>106</v>
      </c>
      <c r="AQ1041" t="s">
        <v>107</v>
      </c>
      <c r="AR1041" t="s">
        <v>108</v>
      </c>
      <c r="AS1041" t="s">
        <v>109</v>
      </c>
      <c r="AT1041" t="s">
        <v>110</v>
      </c>
      <c r="AU1041" t="s">
        <v>104</v>
      </c>
      <c r="AV1041" t="s">
        <v>2252</v>
      </c>
      <c r="AW1041" t="s">
        <v>2252</v>
      </c>
      <c r="AX1041" t="s">
        <v>104</v>
      </c>
      <c r="AY1041">
        <v>5.5</v>
      </c>
      <c r="AZ1041">
        <v>0</v>
      </c>
      <c r="BA1041">
        <v>0</v>
      </c>
      <c r="BC1041">
        <v>0</v>
      </c>
      <c r="BD1041">
        <v>96</v>
      </c>
      <c r="BE1041" t="s">
        <v>112</v>
      </c>
      <c r="BI1041" t="s">
        <v>112</v>
      </c>
      <c r="BJ1041" t="s">
        <v>111</v>
      </c>
      <c r="BK1041" t="s">
        <v>2437</v>
      </c>
      <c r="BL1041" t="str">
        <f>"https://www.hvlgroup.com/Products/Specs/"&amp;"HL268201-CL"</f>
        <v>https://www.hvlgroup.com/Products/Specs/HL268201-CL</v>
      </c>
      <c r="BM1041" t="s">
        <v>2438</v>
      </c>
      <c r="BN1041" t="str">
        <f>"https://www.hvlgroup.com/Product/"&amp;"HL268201-CL"</f>
        <v>https://www.hvlgroup.com/Product/HL268201-CL</v>
      </c>
      <c r="BO1041" t="s">
        <v>104</v>
      </c>
      <c r="BP1041" t="s">
        <v>104</v>
      </c>
      <c r="BR1041" t="s">
        <v>2439</v>
      </c>
      <c r="BS1041" t="s">
        <v>2440</v>
      </c>
      <c r="BT1041">
        <v>7.5</v>
      </c>
      <c r="BV1041" s="1">
        <v>43191</v>
      </c>
      <c r="BW1041">
        <v>0</v>
      </c>
      <c r="BX1041">
        <v>0</v>
      </c>
      <c r="BY1041" t="s">
        <v>104</v>
      </c>
      <c r="BZ1041">
        <v>0</v>
      </c>
      <c r="CA1041">
        <v>0</v>
      </c>
      <c r="CB1041">
        <v>0</v>
      </c>
      <c r="CC1041">
        <v>0</v>
      </c>
      <c r="CD1041">
        <v>1</v>
      </c>
      <c r="CE1041">
        <v>168</v>
      </c>
      <c r="CF1041" t="s">
        <v>90</v>
      </c>
      <c r="CI1041" t="s">
        <v>111</v>
      </c>
      <c r="CJ1041" t="s">
        <v>118</v>
      </c>
      <c r="CK1041" t="s">
        <v>111</v>
      </c>
      <c r="CL1041" t="s">
        <v>119</v>
      </c>
      <c r="CM1041" t="s">
        <v>104</v>
      </c>
    </row>
    <row r="1042" spans="1:91" x14ac:dyDescent="0.25">
      <c r="A1042" t="s">
        <v>89</v>
      </c>
      <c r="B1042" t="s">
        <v>90</v>
      </c>
      <c r="C1042" t="s">
        <v>2441</v>
      </c>
      <c r="D1042" t="s">
        <v>2433</v>
      </c>
      <c r="E1042" s="4">
        <v>806134857943</v>
      </c>
      <c r="F1042" t="s">
        <v>2276</v>
      </c>
      <c r="G1042" s="4">
        <v>53</v>
      </c>
      <c r="H1042" s="4">
        <v>106</v>
      </c>
      <c r="I1042" t="s">
        <v>2350</v>
      </c>
      <c r="J1042" t="s">
        <v>2434</v>
      </c>
      <c r="K1042" t="s">
        <v>96</v>
      </c>
      <c r="L1042" t="s">
        <v>97</v>
      </c>
      <c r="M1042" t="s">
        <v>98</v>
      </c>
      <c r="N1042" t="s">
        <v>2442</v>
      </c>
      <c r="O1042" t="s">
        <v>2436</v>
      </c>
      <c r="P1042" t="s">
        <v>1206</v>
      </c>
      <c r="Q1042" t="s">
        <v>1207</v>
      </c>
      <c r="R1042">
        <v>9.5</v>
      </c>
      <c r="S1042">
        <v>6.5</v>
      </c>
      <c r="T1042">
        <v>17</v>
      </c>
      <c r="U1042">
        <v>0</v>
      </c>
      <c r="V1042">
        <v>0</v>
      </c>
      <c r="W1042">
        <v>0</v>
      </c>
      <c r="X1042">
        <v>0</v>
      </c>
      <c r="Y1042">
        <v>3</v>
      </c>
      <c r="Z1042">
        <v>1</v>
      </c>
      <c r="AA1042">
        <v>60</v>
      </c>
      <c r="AB1042" t="s">
        <v>103</v>
      </c>
      <c r="AD1042" t="s">
        <v>103</v>
      </c>
      <c r="AE1042" t="s">
        <v>103</v>
      </c>
      <c r="AF1042" t="s">
        <v>104</v>
      </c>
      <c r="AG1042" t="s">
        <v>105</v>
      </c>
      <c r="AH1042">
        <v>11</v>
      </c>
      <c r="AI1042">
        <v>9</v>
      </c>
      <c r="AJ1042">
        <v>17</v>
      </c>
      <c r="AK1042">
        <v>6</v>
      </c>
      <c r="AL1042">
        <v>0</v>
      </c>
      <c r="AM1042">
        <v>0</v>
      </c>
      <c r="AN1042">
        <v>0</v>
      </c>
      <c r="AO1042">
        <v>0</v>
      </c>
      <c r="AP1042" t="s">
        <v>106</v>
      </c>
      <c r="AQ1042" t="s">
        <v>107</v>
      </c>
      <c r="AR1042" t="s">
        <v>108</v>
      </c>
      <c r="AS1042" t="s">
        <v>109</v>
      </c>
      <c r="AT1042" t="s">
        <v>110</v>
      </c>
      <c r="AU1042" t="s">
        <v>104</v>
      </c>
      <c r="AV1042" t="s">
        <v>2252</v>
      </c>
      <c r="AW1042" t="s">
        <v>2252</v>
      </c>
      <c r="AX1042" t="s">
        <v>104</v>
      </c>
      <c r="AY1042">
        <v>5.5</v>
      </c>
      <c r="AZ1042">
        <v>0</v>
      </c>
      <c r="BA1042">
        <v>0</v>
      </c>
      <c r="BC1042">
        <v>0</v>
      </c>
      <c r="BD1042">
        <v>96</v>
      </c>
      <c r="BE1042" t="s">
        <v>112</v>
      </c>
      <c r="BI1042" t="s">
        <v>112</v>
      </c>
      <c r="BJ1042" t="s">
        <v>111</v>
      </c>
      <c r="BK1042" t="s">
        <v>2443</v>
      </c>
      <c r="BL1042" t="str">
        <f>"https://www.hvlgroup.com/Products/Specs/"&amp;"HL268201-JD"</f>
        <v>https://www.hvlgroup.com/Products/Specs/HL268201-JD</v>
      </c>
      <c r="BM1042" t="s">
        <v>2438</v>
      </c>
      <c r="BN1042" t="str">
        <f>"https://www.hvlgroup.com/Product/"&amp;"HL268201-JD"</f>
        <v>https://www.hvlgroup.com/Product/HL268201-JD</v>
      </c>
      <c r="BO1042" t="s">
        <v>104</v>
      </c>
      <c r="BP1042" t="s">
        <v>104</v>
      </c>
      <c r="BR1042" t="s">
        <v>2439</v>
      </c>
      <c r="BS1042" t="s">
        <v>2440</v>
      </c>
      <c r="BT1042">
        <v>7.5</v>
      </c>
      <c r="BV1042" s="1">
        <v>43191</v>
      </c>
      <c r="BW1042">
        <v>0</v>
      </c>
      <c r="BX1042">
        <v>0</v>
      </c>
      <c r="BY1042" t="s">
        <v>104</v>
      </c>
      <c r="BZ1042">
        <v>0</v>
      </c>
      <c r="CA1042">
        <v>0</v>
      </c>
      <c r="CB1042">
        <v>0</v>
      </c>
      <c r="CC1042">
        <v>0</v>
      </c>
      <c r="CD1042">
        <v>1</v>
      </c>
      <c r="CE1042">
        <v>168</v>
      </c>
      <c r="CF1042" t="s">
        <v>90</v>
      </c>
      <c r="CI1042" t="s">
        <v>111</v>
      </c>
      <c r="CJ1042" t="s">
        <v>118</v>
      </c>
      <c r="CK1042" t="s">
        <v>111</v>
      </c>
      <c r="CL1042" t="s">
        <v>119</v>
      </c>
      <c r="CM1042" t="s">
        <v>104</v>
      </c>
    </row>
    <row r="1043" spans="1:91" x14ac:dyDescent="0.25">
      <c r="A1043" t="s">
        <v>89</v>
      </c>
      <c r="B1043" t="s">
        <v>90</v>
      </c>
      <c r="C1043" t="s">
        <v>2444</v>
      </c>
      <c r="D1043" t="s">
        <v>2433</v>
      </c>
      <c r="E1043" s="4">
        <v>806134857974</v>
      </c>
      <c r="F1043" t="s">
        <v>2276</v>
      </c>
      <c r="G1043" s="4">
        <v>53</v>
      </c>
      <c r="H1043" s="4">
        <v>106</v>
      </c>
      <c r="I1043" t="s">
        <v>2350</v>
      </c>
      <c r="J1043" t="s">
        <v>2434</v>
      </c>
      <c r="K1043" t="s">
        <v>96</v>
      </c>
      <c r="L1043" t="s">
        <v>97</v>
      </c>
      <c r="M1043" t="s">
        <v>98</v>
      </c>
      <c r="N1043" t="s">
        <v>2445</v>
      </c>
      <c r="O1043" t="s">
        <v>2436</v>
      </c>
      <c r="P1043" t="s">
        <v>1206</v>
      </c>
      <c r="Q1043" t="s">
        <v>1207</v>
      </c>
      <c r="R1043">
        <v>9.5</v>
      </c>
      <c r="S1043">
        <v>6.5</v>
      </c>
      <c r="T1043">
        <v>17</v>
      </c>
      <c r="U1043">
        <v>0</v>
      </c>
      <c r="V1043">
        <v>0</v>
      </c>
      <c r="W1043">
        <v>0</v>
      </c>
      <c r="X1043">
        <v>0</v>
      </c>
      <c r="Y1043">
        <v>3</v>
      </c>
      <c r="Z1043">
        <v>1</v>
      </c>
      <c r="AA1043">
        <v>60</v>
      </c>
      <c r="AB1043" t="s">
        <v>103</v>
      </c>
      <c r="AD1043" t="s">
        <v>103</v>
      </c>
      <c r="AE1043" t="s">
        <v>103</v>
      </c>
      <c r="AF1043" t="s">
        <v>104</v>
      </c>
      <c r="AG1043" t="s">
        <v>105</v>
      </c>
      <c r="AH1043">
        <v>12</v>
      </c>
      <c r="AI1043">
        <v>9</v>
      </c>
      <c r="AJ1043">
        <v>17</v>
      </c>
      <c r="AK1043">
        <v>6</v>
      </c>
      <c r="AL1043">
        <v>0</v>
      </c>
      <c r="AM1043">
        <v>0</v>
      </c>
      <c r="AN1043">
        <v>0</v>
      </c>
      <c r="AO1043">
        <v>0</v>
      </c>
      <c r="AP1043" t="s">
        <v>106</v>
      </c>
      <c r="AQ1043" t="s">
        <v>107</v>
      </c>
      <c r="AR1043" t="s">
        <v>108</v>
      </c>
      <c r="AS1043" t="s">
        <v>109</v>
      </c>
      <c r="AT1043" t="s">
        <v>110</v>
      </c>
      <c r="AU1043" t="s">
        <v>104</v>
      </c>
      <c r="AV1043" t="s">
        <v>2252</v>
      </c>
      <c r="AW1043" t="s">
        <v>2252</v>
      </c>
      <c r="AX1043" t="s">
        <v>104</v>
      </c>
      <c r="AY1043">
        <v>5.5</v>
      </c>
      <c r="AZ1043">
        <v>0</v>
      </c>
      <c r="BA1043">
        <v>0</v>
      </c>
      <c r="BC1043">
        <v>0</v>
      </c>
      <c r="BD1043">
        <v>96</v>
      </c>
      <c r="BE1043" t="s">
        <v>112</v>
      </c>
      <c r="BI1043" t="s">
        <v>112</v>
      </c>
      <c r="BJ1043" t="s">
        <v>111</v>
      </c>
      <c r="BK1043" t="s">
        <v>2446</v>
      </c>
      <c r="BL1043" t="str">
        <f>"https://www.hvlgroup.com/Products/Specs/"&amp;"HL268201-PL"</f>
        <v>https://www.hvlgroup.com/Products/Specs/HL268201-PL</v>
      </c>
      <c r="BM1043" t="s">
        <v>2438</v>
      </c>
      <c r="BN1043" t="str">
        <f>"https://www.hvlgroup.com/Product/"&amp;"HL268201-PL"</f>
        <v>https://www.hvlgroup.com/Product/HL268201-PL</v>
      </c>
      <c r="BO1043" t="s">
        <v>104</v>
      </c>
      <c r="BP1043" t="s">
        <v>104</v>
      </c>
      <c r="BR1043" t="s">
        <v>2439</v>
      </c>
      <c r="BS1043" t="s">
        <v>2440</v>
      </c>
      <c r="BT1043">
        <v>7.5</v>
      </c>
      <c r="BV1043" s="1">
        <v>43191</v>
      </c>
      <c r="BW1043">
        <v>0</v>
      </c>
      <c r="BX1043">
        <v>0</v>
      </c>
      <c r="BY1043" t="s">
        <v>104</v>
      </c>
      <c r="BZ1043">
        <v>0</v>
      </c>
      <c r="CA1043">
        <v>0</v>
      </c>
      <c r="CB1043">
        <v>0</v>
      </c>
      <c r="CC1043">
        <v>0</v>
      </c>
      <c r="CD1043">
        <v>1</v>
      </c>
      <c r="CE1043">
        <v>168</v>
      </c>
      <c r="CF1043" t="s">
        <v>90</v>
      </c>
      <c r="CI1043" t="s">
        <v>111</v>
      </c>
      <c r="CJ1043" t="s">
        <v>118</v>
      </c>
      <c r="CK1043" t="s">
        <v>111</v>
      </c>
      <c r="CL1043" t="s">
        <v>119</v>
      </c>
      <c r="CM1043" t="s">
        <v>104</v>
      </c>
    </row>
    <row r="1044" spans="1:91" x14ac:dyDescent="0.25">
      <c r="A1044" t="s">
        <v>89</v>
      </c>
      <c r="B1044" t="s">
        <v>90</v>
      </c>
      <c r="C1044" t="s">
        <v>2447</v>
      </c>
      <c r="D1044" t="s">
        <v>2448</v>
      </c>
      <c r="E1044" s="4">
        <v>806134857981</v>
      </c>
      <c r="F1044" t="s">
        <v>2276</v>
      </c>
      <c r="G1044" s="4">
        <v>99</v>
      </c>
      <c r="H1044" s="4">
        <v>198</v>
      </c>
      <c r="I1044" t="s">
        <v>2350</v>
      </c>
      <c r="J1044" t="s">
        <v>2449</v>
      </c>
      <c r="K1044" t="s">
        <v>96</v>
      </c>
      <c r="L1044" t="s">
        <v>97</v>
      </c>
      <c r="M1044" t="s">
        <v>98</v>
      </c>
      <c r="N1044" t="s">
        <v>2435</v>
      </c>
      <c r="O1044" t="s">
        <v>2436</v>
      </c>
      <c r="P1044" t="s">
        <v>1206</v>
      </c>
      <c r="Q1044" t="s">
        <v>1207</v>
      </c>
      <c r="R1044">
        <v>0</v>
      </c>
      <c r="S1044">
        <v>16</v>
      </c>
      <c r="T1044">
        <v>25.25</v>
      </c>
      <c r="U1044">
        <v>0</v>
      </c>
      <c r="V1044">
        <v>0</v>
      </c>
      <c r="W1044">
        <v>0</v>
      </c>
      <c r="X1044">
        <v>0</v>
      </c>
      <c r="Y1044">
        <v>6</v>
      </c>
      <c r="Z1044">
        <v>1</v>
      </c>
      <c r="AA1044">
        <v>100</v>
      </c>
      <c r="AB1044" t="s">
        <v>103</v>
      </c>
      <c r="AD1044" t="s">
        <v>103</v>
      </c>
      <c r="AE1044" t="s">
        <v>103</v>
      </c>
      <c r="AF1044" t="s">
        <v>104</v>
      </c>
      <c r="AG1044" t="s">
        <v>105</v>
      </c>
      <c r="AH1044">
        <v>18</v>
      </c>
      <c r="AI1044">
        <v>18</v>
      </c>
      <c r="AJ1044">
        <v>24</v>
      </c>
      <c r="AK1044">
        <v>8</v>
      </c>
      <c r="AL1044">
        <v>0</v>
      </c>
      <c r="AM1044">
        <v>0</v>
      </c>
      <c r="AN1044">
        <v>0</v>
      </c>
      <c r="AO1044">
        <v>0</v>
      </c>
      <c r="AP1044" t="s">
        <v>106</v>
      </c>
      <c r="AQ1044" t="s">
        <v>107</v>
      </c>
      <c r="AR1044" t="s">
        <v>108</v>
      </c>
      <c r="AS1044" t="s">
        <v>109</v>
      </c>
      <c r="AT1044" t="s">
        <v>110</v>
      </c>
      <c r="AU1044" t="s">
        <v>104</v>
      </c>
      <c r="AV1044" t="s">
        <v>2230</v>
      </c>
      <c r="AW1044" t="s">
        <v>2230</v>
      </c>
      <c r="AX1044" t="s">
        <v>104</v>
      </c>
      <c r="AY1044">
        <v>0</v>
      </c>
      <c r="AZ1044">
        <v>13</v>
      </c>
      <c r="BA1044">
        <v>7.5</v>
      </c>
      <c r="BC1044">
        <v>0</v>
      </c>
      <c r="BD1044">
        <v>96</v>
      </c>
      <c r="BE1044" t="s">
        <v>112</v>
      </c>
      <c r="BI1044" t="s">
        <v>112</v>
      </c>
      <c r="BJ1044" t="s">
        <v>111</v>
      </c>
      <c r="BK1044" t="s">
        <v>2437</v>
      </c>
      <c r="BL1044" t="str">
        <f>"https://www.hvlgroup.com/Products/Specs/"&amp;"HL269201-CL"</f>
        <v>https://www.hvlgroup.com/Products/Specs/HL269201-CL</v>
      </c>
      <c r="BM1044" t="s">
        <v>2450</v>
      </c>
      <c r="BN1044" t="str">
        <f>"https://www.hvlgroup.com/Product/"&amp;"HL269201-CL"</f>
        <v>https://www.hvlgroup.com/Product/HL269201-CL</v>
      </c>
      <c r="BO1044" t="s">
        <v>104</v>
      </c>
      <c r="BP1044" t="s">
        <v>104</v>
      </c>
      <c r="BR1044" t="s">
        <v>116</v>
      </c>
      <c r="BS1044" t="s">
        <v>2451</v>
      </c>
      <c r="BT1044">
        <v>10.5</v>
      </c>
      <c r="BV1044" s="1">
        <v>43191</v>
      </c>
      <c r="BW1044">
        <v>0</v>
      </c>
      <c r="BX1044">
        <v>0</v>
      </c>
      <c r="BY1044" t="s">
        <v>104</v>
      </c>
      <c r="BZ1044">
        <v>0</v>
      </c>
      <c r="CA1044">
        <v>0</v>
      </c>
      <c r="CB1044">
        <v>0</v>
      </c>
      <c r="CC1044">
        <v>0</v>
      </c>
      <c r="CD1044">
        <v>1</v>
      </c>
      <c r="CE1044">
        <v>169</v>
      </c>
      <c r="CF1044" t="s">
        <v>90</v>
      </c>
      <c r="CI1044" t="s">
        <v>111</v>
      </c>
      <c r="CJ1044" t="s">
        <v>118</v>
      </c>
      <c r="CK1044" t="s">
        <v>111</v>
      </c>
      <c r="CL1044" t="s">
        <v>119</v>
      </c>
      <c r="CM1044" t="s">
        <v>104</v>
      </c>
    </row>
    <row r="1045" spans="1:91" x14ac:dyDescent="0.25">
      <c r="A1045" t="s">
        <v>89</v>
      </c>
      <c r="B1045" t="s">
        <v>90</v>
      </c>
      <c r="C1045" t="s">
        <v>2452</v>
      </c>
      <c r="D1045" t="s">
        <v>2448</v>
      </c>
      <c r="E1045" s="4">
        <v>806134858001</v>
      </c>
      <c r="F1045" t="s">
        <v>2276</v>
      </c>
      <c r="G1045" s="4">
        <v>99</v>
      </c>
      <c r="H1045" s="4">
        <v>198</v>
      </c>
      <c r="I1045" t="s">
        <v>2350</v>
      </c>
      <c r="J1045" t="s">
        <v>2449</v>
      </c>
      <c r="K1045" t="s">
        <v>96</v>
      </c>
      <c r="L1045" t="s">
        <v>97</v>
      </c>
      <c r="M1045" t="s">
        <v>98</v>
      </c>
      <c r="N1045" t="s">
        <v>2445</v>
      </c>
      <c r="O1045" t="s">
        <v>2436</v>
      </c>
      <c r="P1045" t="s">
        <v>1206</v>
      </c>
      <c r="Q1045" t="s">
        <v>1207</v>
      </c>
      <c r="R1045">
        <v>0</v>
      </c>
      <c r="S1045">
        <v>16</v>
      </c>
      <c r="T1045">
        <v>25.25</v>
      </c>
      <c r="U1045">
        <v>0</v>
      </c>
      <c r="V1045">
        <v>0</v>
      </c>
      <c r="W1045">
        <v>0</v>
      </c>
      <c r="X1045">
        <v>0</v>
      </c>
      <c r="Y1045">
        <v>6</v>
      </c>
      <c r="Z1045">
        <v>1</v>
      </c>
      <c r="AA1045">
        <v>100</v>
      </c>
      <c r="AB1045" t="s">
        <v>103</v>
      </c>
      <c r="AD1045" t="s">
        <v>103</v>
      </c>
      <c r="AE1045" t="s">
        <v>103</v>
      </c>
      <c r="AF1045" t="s">
        <v>104</v>
      </c>
      <c r="AG1045" t="s">
        <v>105</v>
      </c>
      <c r="AH1045">
        <v>18</v>
      </c>
      <c r="AI1045">
        <v>18</v>
      </c>
      <c r="AJ1045">
        <v>24</v>
      </c>
      <c r="AK1045">
        <v>8</v>
      </c>
      <c r="AL1045">
        <v>0</v>
      </c>
      <c r="AM1045">
        <v>0</v>
      </c>
      <c r="AN1045">
        <v>0</v>
      </c>
      <c r="AO1045">
        <v>0</v>
      </c>
      <c r="AP1045" t="s">
        <v>106</v>
      </c>
      <c r="AQ1045" t="s">
        <v>107</v>
      </c>
      <c r="AR1045" t="s">
        <v>108</v>
      </c>
      <c r="AS1045" t="s">
        <v>109</v>
      </c>
      <c r="AT1045" t="s">
        <v>110</v>
      </c>
      <c r="AU1045" t="s">
        <v>104</v>
      </c>
      <c r="AV1045" t="s">
        <v>2230</v>
      </c>
      <c r="AW1045" t="s">
        <v>2230</v>
      </c>
      <c r="AX1045" t="s">
        <v>104</v>
      </c>
      <c r="AY1045">
        <v>0</v>
      </c>
      <c r="AZ1045">
        <v>13</v>
      </c>
      <c r="BA1045">
        <v>7.5</v>
      </c>
      <c r="BC1045">
        <v>0</v>
      </c>
      <c r="BD1045">
        <v>96</v>
      </c>
      <c r="BE1045" t="s">
        <v>112</v>
      </c>
      <c r="BI1045" t="s">
        <v>112</v>
      </c>
      <c r="BJ1045" t="s">
        <v>111</v>
      </c>
      <c r="BK1045" t="s">
        <v>2446</v>
      </c>
      <c r="BL1045" t="str">
        <f>"https://www.hvlgroup.com/Products/Specs/"&amp;"HL269201-PL"</f>
        <v>https://www.hvlgroup.com/Products/Specs/HL269201-PL</v>
      </c>
      <c r="BM1045" t="s">
        <v>2450</v>
      </c>
      <c r="BN1045" t="str">
        <f>"https://www.hvlgroup.com/Product/"&amp;"HL269201-PL"</f>
        <v>https://www.hvlgroup.com/Product/HL269201-PL</v>
      </c>
      <c r="BO1045" t="s">
        <v>104</v>
      </c>
      <c r="BP1045" t="s">
        <v>104</v>
      </c>
      <c r="BR1045" t="s">
        <v>116</v>
      </c>
      <c r="BS1045" t="s">
        <v>2451</v>
      </c>
      <c r="BT1045">
        <v>10.5</v>
      </c>
      <c r="BV1045" s="1">
        <v>43191</v>
      </c>
      <c r="BW1045">
        <v>0</v>
      </c>
      <c r="BX1045">
        <v>0</v>
      </c>
      <c r="BY1045" t="s">
        <v>104</v>
      </c>
      <c r="BZ1045">
        <v>0</v>
      </c>
      <c r="CA1045">
        <v>0</v>
      </c>
      <c r="CB1045">
        <v>0</v>
      </c>
      <c r="CC1045">
        <v>0</v>
      </c>
      <c r="CD1045">
        <v>1</v>
      </c>
      <c r="CE1045">
        <v>169</v>
      </c>
      <c r="CF1045" t="s">
        <v>90</v>
      </c>
      <c r="CI1045" t="s">
        <v>111</v>
      </c>
      <c r="CJ1045" t="s">
        <v>118</v>
      </c>
      <c r="CK1045" t="s">
        <v>111</v>
      </c>
      <c r="CL1045" t="s">
        <v>119</v>
      </c>
      <c r="CM1045" t="s">
        <v>104</v>
      </c>
    </row>
    <row r="1046" spans="1:91" x14ac:dyDescent="0.25">
      <c r="A1046" t="s">
        <v>89</v>
      </c>
      <c r="B1046" t="s">
        <v>90</v>
      </c>
      <c r="C1046" t="s">
        <v>2453</v>
      </c>
      <c r="D1046" t="s">
        <v>2448</v>
      </c>
      <c r="E1046" s="4">
        <v>806134858018</v>
      </c>
      <c r="F1046" t="s">
        <v>2276</v>
      </c>
      <c r="G1046" s="4">
        <v>99</v>
      </c>
      <c r="H1046" s="4">
        <v>198</v>
      </c>
      <c r="I1046" t="s">
        <v>2350</v>
      </c>
      <c r="J1046" t="s">
        <v>2449</v>
      </c>
      <c r="K1046" t="s">
        <v>96</v>
      </c>
      <c r="L1046" t="s">
        <v>97</v>
      </c>
      <c r="M1046" t="s">
        <v>98</v>
      </c>
      <c r="N1046" t="s">
        <v>2454</v>
      </c>
      <c r="O1046" t="s">
        <v>2436</v>
      </c>
      <c r="P1046" t="s">
        <v>1206</v>
      </c>
      <c r="Q1046" t="s">
        <v>1207</v>
      </c>
      <c r="R1046">
        <v>0</v>
      </c>
      <c r="S1046">
        <v>16</v>
      </c>
      <c r="T1046">
        <v>25.25</v>
      </c>
      <c r="U1046">
        <v>0</v>
      </c>
      <c r="V1046">
        <v>0</v>
      </c>
      <c r="W1046">
        <v>0</v>
      </c>
      <c r="X1046">
        <v>0</v>
      </c>
      <c r="Y1046">
        <v>6</v>
      </c>
      <c r="Z1046">
        <v>1</v>
      </c>
      <c r="AA1046">
        <v>100</v>
      </c>
      <c r="AB1046" t="s">
        <v>103</v>
      </c>
      <c r="AD1046" t="s">
        <v>103</v>
      </c>
      <c r="AE1046" t="s">
        <v>103</v>
      </c>
      <c r="AF1046" t="s">
        <v>104</v>
      </c>
      <c r="AG1046" t="s">
        <v>105</v>
      </c>
      <c r="AH1046">
        <v>18</v>
      </c>
      <c r="AI1046">
        <v>18</v>
      </c>
      <c r="AJ1046">
        <v>24</v>
      </c>
      <c r="AK1046">
        <v>8</v>
      </c>
      <c r="AL1046">
        <v>0</v>
      </c>
      <c r="AM1046">
        <v>0</v>
      </c>
      <c r="AN1046">
        <v>0</v>
      </c>
      <c r="AO1046">
        <v>0</v>
      </c>
      <c r="AP1046" t="s">
        <v>106</v>
      </c>
      <c r="AQ1046" t="s">
        <v>107</v>
      </c>
      <c r="AR1046" t="s">
        <v>108</v>
      </c>
      <c r="AS1046" t="s">
        <v>109</v>
      </c>
      <c r="AT1046" t="s">
        <v>110</v>
      </c>
      <c r="AU1046" t="s">
        <v>104</v>
      </c>
      <c r="AV1046" t="s">
        <v>2230</v>
      </c>
      <c r="AW1046" t="s">
        <v>2230</v>
      </c>
      <c r="AX1046" t="s">
        <v>104</v>
      </c>
      <c r="AY1046">
        <v>0</v>
      </c>
      <c r="AZ1046">
        <v>13</v>
      </c>
      <c r="BA1046">
        <v>7.5</v>
      </c>
      <c r="BC1046">
        <v>0</v>
      </c>
      <c r="BD1046">
        <v>96</v>
      </c>
      <c r="BE1046" t="s">
        <v>112</v>
      </c>
      <c r="BI1046" t="s">
        <v>112</v>
      </c>
      <c r="BJ1046" t="s">
        <v>111</v>
      </c>
      <c r="BK1046" t="s">
        <v>2455</v>
      </c>
      <c r="BL1046" t="str">
        <f>"https://www.hvlgroup.com/Products/Specs/"&amp;"HL269201-SG"</f>
        <v>https://www.hvlgroup.com/Products/Specs/HL269201-SG</v>
      </c>
      <c r="BM1046" t="s">
        <v>2450</v>
      </c>
      <c r="BN1046" t="str">
        <f>"https://www.hvlgroup.com/Product/"&amp;"HL269201-SG"</f>
        <v>https://www.hvlgroup.com/Product/HL269201-SG</v>
      </c>
      <c r="BO1046" t="s">
        <v>104</v>
      </c>
      <c r="BP1046" t="s">
        <v>104</v>
      </c>
      <c r="BR1046" t="s">
        <v>116</v>
      </c>
      <c r="BS1046" t="s">
        <v>2451</v>
      </c>
      <c r="BT1046">
        <v>10.5</v>
      </c>
      <c r="BV1046" s="1">
        <v>43191</v>
      </c>
      <c r="BW1046">
        <v>0</v>
      </c>
      <c r="BX1046">
        <v>0</v>
      </c>
      <c r="BY1046" t="s">
        <v>104</v>
      </c>
      <c r="BZ1046">
        <v>0</v>
      </c>
      <c r="CA1046">
        <v>0</v>
      </c>
      <c r="CB1046">
        <v>0</v>
      </c>
      <c r="CC1046">
        <v>0</v>
      </c>
      <c r="CD1046">
        <v>1</v>
      </c>
      <c r="CE1046">
        <v>169</v>
      </c>
      <c r="CF1046" t="s">
        <v>90</v>
      </c>
      <c r="CI1046" t="s">
        <v>111</v>
      </c>
      <c r="CJ1046" t="s">
        <v>118</v>
      </c>
      <c r="CK1046" t="s">
        <v>111</v>
      </c>
      <c r="CL1046" t="s">
        <v>119</v>
      </c>
      <c r="CM1046" t="s">
        <v>104</v>
      </c>
    </row>
    <row r="1047" spans="1:91" x14ac:dyDescent="0.25">
      <c r="A1047" t="s">
        <v>89</v>
      </c>
      <c r="B1047" t="s">
        <v>90</v>
      </c>
      <c r="C1047" t="s">
        <v>2456</v>
      </c>
      <c r="D1047" t="s">
        <v>2448</v>
      </c>
      <c r="E1047" s="4">
        <v>806134858025</v>
      </c>
      <c r="F1047" t="s">
        <v>2276</v>
      </c>
      <c r="G1047" s="4">
        <v>99</v>
      </c>
      <c r="H1047" s="4">
        <v>198</v>
      </c>
      <c r="I1047" t="s">
        <v>2350</v>
      </c>
      <c r="J1047" t="s">
        <v>2449</v>
      </c>
      <c r="K1047" t="s">
        <v>96</v>
      </c>
      <c r="L1047" t="s">
        <v>97</v>
      </c>
      <c r="M1047" t="s">
        <v>98</v>
      </c>
      <c r="N1047" t="s">
        <v>2457</v>
      </c>
      <c r="O1047" t="s">
        <v>2436</v>
      </c>
      <c r="P1047" t="s">
        <v>1206</v>
      </c>
      <c r="Q1047" t="s">
        <v>1207</v>
      </c>
      <c r="R1047">
        <v>0</v>
      </c>
      <c r="S1047">
        <v>16</v>
      </c>
      <c r="T1047">
        <v>25.25</v>
      </c>
      <c r="U1047">
        <v>0</v>
      </c>
      <c r="V1047">
        <v>0</v>
      </c>
      <c r="W1047">
        <v>0</v>
      </c>
      <c r="X1047">
        <v>0</v>
      </c>
      <c r="Y1047">
        <v>6</v>
      </c>
      <c r="Z1047">
        <v>1</v>
      </c>
      <c r="AA1047">
        <v>100</v>
      </c>
      <c r="AB1047" t="s">
        <v>103</v>
      </c>
      <c r="AD1047" t="s">
        <v>103</v>
      </c>
      <c r="AE1047" t="s">
        <v>103</v>
      </c>
      <c r="AF1047" t="s">
        <v>104</v>
      </c>
      <c r="AG1047" t="s">
        <v>105</v>
      </c>
      <c r="AH1047">
        <v>18</v>
      </c>
      <c r="AI1047">
        <v>18</v>
      </c>
      <c r="AJ1047">
        <v>24</v>
      </c>
      <c r="AK1047">
        <v>8</v>
      </c>
      <c r="AL1047">
        <v>0</v>
      </c>
      <c r="AM1047">
        <v>0</v>
      </c>
      <c r="AN1047">
        <v>0</v>
      </c>
      <c r="AO1047">
        <v>0</v>
      </c>
      <c r="AP1047" t="s">
        <v>106</v>
      </c>
      <c r="AQ1047" t="s">
        <v>107</v>
      </c>
      <c r="AR1047" t="s">
        <v>108</v>
      </c>
      <c r="AS1047" t="s">
        <v>109</v>
      </c>
      <c r="AT1047" t="s">
        <v>110</v>
      </c>
      <c r="AU1047" t="s">
        <v>104</v>
      </c>
      <c r="AV1047" t="s">
        <v>2230</v>
      </c>
      <c r="AW1047" t="s">
        <v>2230</v>
      </c>
      <c r="AX1047" t="s">
        <v>104</v>
      </c>
      <c r="AY1047">
        <v>0</v>
      </c>
      <c r="AZ1047">
        <v>13</v>
      </c>
      <c r="BA1047">
        <v>7.5</v>
      </c>
      <c r="BC1047">
        <v>0</v>
      </c>
      <c r="BD1047">
        <v>96</v>
      </c>
      <c r="BE1047" t="s">
        <v>112</v>
      </c>
      <c r="BI1047" t="s">
        <v>112</v>
      </c>
      <c r="BJ1047" t="s">
        <v>111</v>
      </c>
      <c r="BK1047" t="s">
        <v>2458</v>
      </c>
      <c r="BL1047" t="str">
        <f>"https://www.hvlgroup.com/Products/Specs/"&amp;"HL269201-SU"</f>
        <v>https://www.hvlgroup.com/Products/Specs/HL269201-SU</v>
      </c>
      <c r="BM1047" t="s">
        <v>2450</v>
      </c>
      <c r="BN1047" t="str">
        <f>"https://www.hvlgroup.com/Product/"&amp;"HL269201-SU"</f>
        <v>https://www.hvlgroup.com/Product/HL269201-SU</v>
      </c>
      <c r="BO1047" t="s">
        <v>104</v>
      </c>
      <c r="BP1047" t="s">
        <v>104</v>
      </c>
      <c r="BR1047" t="s">
        <v>116</v>
      </c>
      <c r="BS1047" t="s">
        <v>2451</v>
      </c>
      <c r="BT1047">
        <v>10.5</v>
      </c>
      <c r="BV1047" s="1">
        <v>43191</v>
      </c>
      <c r="BW1047">
        <v>0</v>
      </c>
      <c r="BX1047">
        <v>0</v>
      </c>
      <c r="BY1047" t="s">
        <v>104</v>
      </c>
      <c r="BZ1047">
        <v>0</v>
      </c>
      <c r="CA1047">
        <v>0</v>
      </c>
      <c r="CB1047">
        <v>0</v>
      </c>
      <c r="CC1047">
        <v>0</v>
      </c>
      <c r="CD1047">
        <v>1</v>
      </c>
      <c r="CE1047">
        <v>169</v>
      </c>
      <c r="CF1047" t="s">
        <v>90</v>
      </c>
      <c r="CI1047" t="s">
        <v>111</v>
      </c>
      <c r="CJ1047" t="s">
        <v>118</v>
      </c>
      <c r="CK1047" t="s">
        <v>111</v>
      </c>
      <c r="CL1047" t="s">
        <v>119</v>
      </c>
      <c r="CM1047" t="s">
        <v>104</v>
      </c>
    </row>
    <row r="1048" spans="1:91" x14ac:dyDescent="0.25">
      <c r="A1048" t="s">
        <v>89</v>
      </c>
      <c r="B1048" t="s">
        <v>90</v>
      </c>
      <c r="C1048" t="s">
        <v>2459</v>
      </c>
      <c r="D1048" t="s">
        <v>2460</v>
      </c>
      <c r="E1048" s="4">
        <v>806134858032</v>
      </c>
      <c r="F1048" t="s">
        <v>2276</v>
      </c>
      <c r="G1048" s="4">
        <v>76</v>
      </c>
      <c r="H1048" s="4">
        <v>152</v>
      </c>
      <c r="I1048" t="s">
        <v>2350</v>
      </c>
      <c r="J1048" t="s">
        <v>2461</v>
      </c>
      <c r="K1048" t="s">
        <v>96</v>
      </c>
      <c r="L1048" t="s">
        <v>97</v>
      </c>
      <c r="M1048" t="s">
        <v>98</v>
      </c>
      <c r="N1048" t="s">
        <v>2462</v>
      </c>
      <c r="O1048" t="s">
        <v>2436</v>
      </c>
      <c r="P1048" t="s">
        <v>1206</v>
      </c>
      <c r="Q1048" t="s">
        <v>1207</v>
      </c>
      <c r="R1048">
        <v>0</v>
      </c>
      <c r="S1048">
        <v>14</v>
      </c>
      <c r="T1048">
        <v>21</v>
      </c>
      <c r="U1048">
        <v>0</v>
      </c>
      <c r="V1048">
        <v>0</v>
      </c>
      <c r="W1048">
        <v>0</v>
      </c>
      <c r="X1048">
        <v>0</v>
      </c>
      <c r="Y1048">
        <v>10</v>
      </c>
      <c r="Z1048">
        <v>1</v>
      </c>
      <c r="AA1048">
        <v>100</v>
      </c>
      <c r="AB1048" t="s">
        <v>103</v>
      </c>
      <c r="AD1048" t="s">
        <v>103</v>
      </c>
      <c r="AE1048" t="s">
        <v>103</v>
      </c>
      <c r="AF1048" t="s">
        <v>104</v>
      </c>
      <c r="AG1048" t="s">
        <v>105</v>
      </c>
      <c r="AH1048">
        <v>16</v>
      </c>
      <c r="AI1048">
        <v>16</v>
      </c>
      <c r="AJ1048">
        <v>21</v>
      </c>
      <c r="AK1048">
        <v>7</v>
      </c>
      <c r="AL1048">
        <v>0</v>
      </c>
      <c r="AM1048">
        <v>0</v>
      </c>
      <c r="AN1048">
        <v>0</v>
      </c>
      <c r="AO1048">
        <v>0</v>
      </c>
      <c r="AP1048" t="s">
        <v>106</v>
      </c>
      <c r="AQ1048" t="s">
        <v>107</v>
      </c>
      <c r="AR1048" t="s">
        <v>108</v>
      </c>
      <c r="AS1048" t="s">
        <v>109</v>
      </c>
      <c r="AT1048" t="s">
        <v>110</v>
      </c>
      <c r="AU1048" t="s">
        <v>104</v>
      </c>
      <c r="AV1048" t="s">
        <v>2230</v>
      </c>
      <c r="AW1048" t="s">
        <v>2230</v>
      </c>
      <c r="AX1048" t="s">
        <v>104</v>
      </c>
      <c r="AY1048">
        <v>0</v>
      </c>
      <c r="AZ1048">
        <v>10.75</v>
      </c>
      <c r="BA1048">
        <v>9.75</v>
      </c>
      <c r="BC1048">
        <v>0</v>
      </c>
      <c r="BD1048">
        <v>96</v>
      </c>
      <c r="BE1048" t="s">
        <v>112</v>
      </c>
      <c r="BI1048" t="s">
        <v>112</v>
      </c>
      <c r="BJ1048" t="s">
        <v>111</v>
      </c>
      <c r="BK1048" t="s">
        <v>2463</v>
      </c>
      <c r="BL1048" t="str">
        <f>"https://www.hvlgroup.com/Products/Specs/"&amp;"HL270201-CH"</f>
        <v>https://www.hvlgroup.com/Products/Specs/HL270201-CH</v>
      </c>
      <c r="BM1048" t="s">
        <v>2464</v>
      </c>
      <c r="BN1048" t="str">
        <f>"https://www.hvlgroup.com/Product/"&amp;"HL270201-CH"</f>
        <v>https://www.hvlgroup.com/Product/HL270201-CH</v>
      </c>
      <c r="BO1048" t="s">
        <v>104</v>
      </c>
      <c r="BP1048" t="s">
        <v>104</v>
      </c>
      <c r="BR1048" t="s">
        <v>116</v>
      </c>
      <c r="BS1048" t="s">
        <v>2465</v>
      </c>
      <c r="BT1048">
        <v>9</v>
      </c>
      <c r="BV1048" s="1">
        <v>43191</v>
      </c>
      <c r="BW1048">
        <v>0</v>
      </c>
      <c r="BX1048">
        <v>0</v>
      </c>
      <c r="BY1048" t="s">
        <v>104</v>
      </c>
      <c r="BZ1048">
        <v>0</v>
      </c>
      <c r="CA1048">
        <v>0</v>
      </c>
      <c r="CB1048">
        <v>0</v>
      </c>
      <c r="CC1048">
        <v>0</v>
      </c>
      <c r="CD1048">
        <v>1</v>
      </c>
      <c r="CE1048">
        <v>167</v>
      </c>
      <c r="CF1048" t="s">
        <v>90</v>
      </c>
      <c r="CI1048" t="s">
        <v>111</v>
      </c>
      <c r="CJ1048" t="s">
        <v>118</v>
      </c>
      <c r="CK1048" t="s">
        <v>111</v>
      </c>
      <c r="CL1048" t="s">
        <v>119</v>
      </c>
      <c r="CM1048" t="s">
        <v>104</v>
      </c>
    </row>
    <row r="1049" spans="1:91" x14ac:dyDescent="0.25">
      <c r="A1049" t="s">
        <v>89</v>
      </c>
      <c r="B1049" t="s">
        <v>90</v>
      </c>
      <c r="C1049" t="s">
        <v>2466</v>
      </c>
      <c r="D1049" t="s">
        <v>2460</v>
      </c>
      <c r="E1049" s="4">
        <v>806134858919</v>
      </c>
      <c r="F1049" t="s">
        <v>2276</v>
      </c>
      <c r="G1049" s="4">
        <v>76</v>
      </c>
      <c r="H1049" s="4">
        <v>152</v>
      </c>
      <c r="I1049" t="s">
        <v>2350</v>
      </c>
      <c r="J1049" t="s">
        <v>2461</v>
      </c>
      <c r="K1049" t="s">
        <v>96</v>
      </c>
      <c r="L1049" t="s">
        <v>97</v>
      </c>
      <c r="M1049" t="s">
        <v>98</v>
      </c>
      <c r="N1049" t="s">
        <v>2467</v>
      </c>
      <c r="O1049" t="s">
        <v>2436</v>
      </c>
      <c r="P1049" t="s">
        <v>1206</v>
      </c>
      <c r="Q1049" t="s">
        <v>1207</v>
      </c>
      <c r="R1049">
        <v>0</v>
      </c>
      <c r="S1049">
        <v>14</v>
      </c>
      <c r="T1049">
        <v>21</v>
      </c>
      <c r="U1049">
        <v>0</v>
      </c>
      <c r="V1049">
        <v>0</v>
      </c>
      <c r="W1049">
        <v>0</v>
      </c>
      <c r="X1049">
        <v>0</v>
      </c>
      <c r="Y1049">
        <v>10</v>
      </c>
      <c r="Z1049">
        <v>1</v>
      </c>
      <c r="AA1049">
        <v>100</v>
      </c>
      <c r="AB1049" t="s">
        <v>103</v>
      </c>
      <c r="AD1049" t="s">
        <v>103</v>
      </c>
      <c r="AE1049" t="s">
        <v>103</v>
      </c>
      <c r="AF1049" t="s">
        <v>104</v>
      </c>
      <c r="AG1049" t="s">
        <v>105</v>
      </c>
      <c r="AH1049">
        <v>16</v>
      </c>
      <c r="AI1049">
        <v>16</v>
      </c>
      <c r="AJ1049">
        <v>21</v>
      </c>
      <c r="AK1049">
        <v>7</v>
      </c>
      <c r="AL1049">
        <v>0</v>
      </c>
      <c r="AM1049">
        <v>0</v>
      </c>
      <c r="AN1049">
        <v>0</v>
      </c>
      <c r="AO1049">
        <v>0</v>
      </c>
      <c r="AP1049" t="s">
        <v>106</v>
      </c>
      <c r="AQ1049" t="s">
        <v>107</v>
      </c>
      <c r="AR1049" t="s">
        <v>108</v>
      </c>
      <c r="AS1049" t="s">
        <v>109</v>
      </c>
      <c r="AT1049" t="s">
        <v>110</v>
      </c>
      <c r="AU1049" t="s">
        <v>104</v>
      </c>
      <c r="AV1049" t="s">
        <v>2230</v>
      </c>
      <c r="AW1049" t="s">
        <v>2230</v>
      </c>
      <c r="AX1049" t="s">
        <v>104</v>
      </c>
      <c r="AY1049">
        <v>0</v>
      </c>
      <c r="AZ1049">
        <v>0.75</v>
      </c>
      <c r="BA1049">
        <v>9.75</v>
      </c>
      <c r="BC1049">
        <v>0</v>
      </c>
      <c r="BD1049">
        <v>96</v>
      </c>
      <c r="BE1049" t="s">
        <v>112</v>
      </c>
      <c r="BI1049" t="s">
        <v>112</v>
      </c>
      <c r="BJ1049" t="s">
        <v>111</v>
      </c>
      <c r="BK1049" t="s">
        <v>2468</v>
      </c>
      <c r="BL1049" t="str">
        <f>"https://www.hvlgroup.com/Products/Specs/"&amp;"HL270201-DBL"</f>
        <v>https://www.hvlgroup.com/Products/Specs/HL270201-DBL</v>
      </c>
      <c r="BM1049" t="s">
        <v>2464</v>
      </c>
      <c r="BN1049" t="str">
        <f>"https://www.hvlgroup.com/Product/"&amp;"HL270201-DBL"</f>
        <v>https://www.hvlgroup.com/Product/HL270201-DBL</v>
      </c>
      <c r="BO1049" t="s">
        <v>104</v>
      </c>
      <c r="BP1049" t="s">
        <v>104</v>
      </c>
      <c r="BQ1049" t="s">
        <v>2469</v>
      </c>
      <c r="BR1049" t="s">
        <v>116</v>
      </c>
      <c r="BS1049" t="s">
        <v>2465</v>
      </c>
      <c r="BT1049">
        <v>9</v>
      </c>
      <c r="BV1049" s="1">
        <v>43191</v>
      </c>
      <c r="BW1049">
        <v>0</v>
      </c>
      <c r="BX1049">
        <v>0</v>
      </c>
      <c r="BY1049" t="s">
        <v>104</v>
      </c>
      <c r="BZ1049">
        <v>0</v>
      </c>
      <c r="CA1049">
        <v>0</v>
      </c>
      <c r="CB1049">
        <v>0</v>
      </c>
      <c r="CC1049">
        <v>0</v>
      </c>
      <c r="CD1049">
        <v>1</v>
      </c>
      <c r="CE1049">
        <v>167</v>
      </c>
      <c r="CF1049" t="s">
        <v>90</v>
      </c>
      <c r="CI1049" t="s">
        <v>111</v>
      </c>
      <c r="CJ1049" t="s">
        <v>118</v>
      </c>
      <c r="CK1049" t="s">
        <v>111</v>
      </c>
      <c r="CL1049" t="s">
        <v>119</v>
      </c>
      <c r="CM1049" t="s">
        <v>104</v>
      </c>
    </row>
    <row r="1050" spans="1:91" x14ac:dyDescent="0.25">
      <c r="A1050" t="s">
        <v>89</v>
      </c>
      <c r="B1050" t="s">
        <v>90</v>
      </c>
      <c r="C1050" t="s">
        <v>2470</v>
      </c>
      <c r="D1050" t="s">
        <v>2471</v>
      </c>
      <c r="E1050" s="4">
        <v>806134880125</v>
      </c>
      <c r="F1050" t="s">
        <v>2472</v>
      </c>
      <c r="G1050" s="4">
        <v>109</v>
      </c>
      <c r="H1050" s="4">
        <v>218</v>
      </c>
      <c r="I1050" t="s">
        <v>135</v>
      </c>
      <c r="J1050" t="s">
        <v>1544</v>
      </c>
      <c r="K1050" t="s">
        <v>96</v>
      </c>
      <c r="L1050" t="s">
        <v>97</v>
      </c>
      <c r="M1050" t="s">
        <v>98</v>
      </c>
      <c r="N1050" t="s">
        <v>99</v>
      </c>
      <c r="O1050" t="s">
        <v>100</v>
      </c>
      <c r="P1050" t="s">
        <v>1402</v>
      </c>
      <c r="Q1050" t="s">
        <v>102</v>
      </c>
      <c r="R1050">
        <v>0</v>
      </c>
      <c r="S1050">
        <v>0</v>
      </c>
      <c r="T1050">
        <v>10.5</v>
      </c>
      <c r="U1050">
        <v>0</v>
      </c>
      <c r="V1050">
        <v>0</v>
      </c>
      <c r="W1050">
        <v>12.25</v>
      </c>
      <c r="X1050">
        <v>0</v>
      </c>
      <c r="Y1050">
        <v>4</v>
      </c>
      <c r="Z1050">
        <v>1</v>
      </c>
      <c r="AA1050">
        <v>60</v>
      </c>
      <c r="AB1050" t="s">
        <v>163</v>
      </c>
      <c r="AD1050" t="s">
        <v>163</v>
      </c>
      <c r="AE1050" t="s">
        <v>163</v>
      </c>
      <c r="AF1050" t="s">
        <v>111</v>
      </c>
      <c r="AG1050" t="s">
        <v>105</v>
      </c>
      <c r="AH1050">
        <v>22</v>
      </c>
      <c r="AI1050">
        <v>16</v>
      </c>
      <c r="AJ1050">
        <v>14</v>
      </c>
      <c r="AK1050">
        <v>6</v>
      </c>
      <c r="AL1050">
        <v>0</v>
      </c>
      <c r="AM1050">
        <v>0</v>
      </c>
      <c r="AN1050">
        <v>0</v>
      </c>
      <c r="AO1050">
        <v>0</v>
      </c>
      <c r="AP1050" t="s">
        <v>106</v>
      </c>
      <c r="AQ1050" t="s">
        <v>107</v>
      </c>
      <c r="AR1050" t="s">
        <v>108</v>
      </c>
      <c r="AS1050" t="s">
        <v>109</v>
      </c>
      <c r="AT1050" t="s">
        <v>110</v>
      </c>
      <c r="AU1050" t="s">
        <v>104</v>
      </c>
      <c r="AX1050" t="s">
        <v>104</v>
      </c>
      <c r="AY1050">
        <v>0</v>
      </c>
      <c r="AZ1050">
        <v>0</v>
      </c>
      <c r="BA1050">
        <v>1.75</v>
      </c>
      <c r="BC1050">
        <v>180</v>
      </c>
      <c r="BD1050">
        <v>0</v>
      </c>
      <c r="BE1050" t="s">
        <v>136</v>
      </c>
      <c r="BJ1050" t="s">
        <v>111</v>
      </c>
      <c r="BK1050" t="s">
        <v>113</v>
      </c>
      <c r="BL1050" t="str">
        <f>"https://www.hvlgroup.com/Products/Specs/"&amp;"HL270701L-AGB"</f>
        <v>https://www.hvlgroup.com/Products/Specs/HL270701L-AGB</v>
      </c>
      <c r="BM1050" t="s">
        <v>2473</v>
      </c>
      <c r="BN1050" t="str">
        <f>"https://www.hvlgroup.com/Product/"&amp;"HL270701L-AGB"</f>
        <v>https://www.hvlgroup.com/Product/HL270701L-AGB</v>
      </c>
      <c r="BO1050" t="s">
        <v>104</v>
      </c>
      <c r="BP1050" t="s">
        <v>104</v>
      </c>
      <c r="BQ1050" t="s">
        <v>260</v>
      </c>
      <c r="BR1050" t="s">
        <v>116</v>
      </c>
      <c r="BS1050" t="s">
        <v>2474</v>
      </c>
      <c r="BT1050">
        <v>10</v>
      </c>
      <c r="BV1050" s="1">
        <v>43466</v>
      </c>
      <c r="BW1050">
        <v>0</v>
      </c>
      <c r="BX1050">
        <v>0</v>
      </c>
      <c r="BY1050" t="s">
        <v>104</v>
      </c>
      <c r="BZ1050">
        <v>0</v>
      </c>
      <c r="CA1050">
        <v>0</v>
      </c>
      <c r="CB1050">
        <v>0</v>
      </c>
      <c r="CC1050">
        <v>0</v>
      </c>
      <c r="CD1050">
        <v>1</v>
      </c>
      <c r="CE1050">
        <v>80</v>
      </c>
      <c r="CF1050" t="s">
        <v>90</v>
      </c>
      <c r="CI1050" t="s">
        <v>111</v>
      </c>
      <c r="CJ1050" t="s">
        <v>118</v>
      </c>
      <c r="CK1050" t="s">
        <v>111</v>
      </c>
      <c r="CL1050" t="s">
        <v>119</v>
      </c>
      <c r="CM1050" t="s">
        <v>104</v>
      </c>
    </row>
    <row r="1051" spans="1:91" x14ac:dyDescent="0.25">
      <c r="A1051" t="s">
        <v>89</v>
      </c>
      <c r="B1051" t="s">
        <v>90</v>
      </c>
      <c r="C1051" t="s">
        <v>2475</v>
      </c>
      <c r="D1051" t="s">
        <v>2471</v>
      </c>
      <c r="E1051" s="4">
        <v>806134881528</v>
      </c>
      <c r="F1051" t="s">
        <v>2472</v>
      </c>
      <c r="G1051" s="4">
        <v>109</v>
      </c>
      <c r="H1051" s="4">
        <v>218</v>
      </c>
      <c r="I1051" t="s">
        <v>1045</v>
      </c>
      <c r="J1051" t="s">
        <v>1544</v>
      </c>
      <c r="K1051" t="s">
        <v>96</v>
      </c>
      <c r="L1051" t="s">
        <v>97</v>
      </c>
      <c r="M1051" t="s">
        <v>98</v>
      </c>
      <c r="N1051" t="s">
        <v>121</v>
      </c>
      <c r="P1051" t="s">
        <v>1402</v>
      </c>
      <c r="Q1051" t="s">
        <v>102</v>
      </c>
      <c r="R1051">
        <v>0</v>
      </c>
      <c r="S1051">
        <v>0</v>
      </c>
      <c r="T1051">
        <v>10.5</v>
      </c>
      <c r="U1051">
        <v>0</v>
      </c>
      <c r="V1051">
        <v>0</v>
      </c>
      <c r="W1051">
        <v>12.25</v>
      </c>
      <c r="X1051">
        <v>0</v>
      </c>
      <c r="Y1051">
        <v>4</v>
      </c>
      <c r="Z1051">
        <v>1</v>
      </c>
      <c r="AA1051">
        <v>50</v>
      </c>
      <c r="AB1051" t="s">
        <v>163</v>
      </c>
      <c r="AD1051" t="s">
        <v>163</v>
      </c>
      <c r="AE1051" t="s">
        <v>163</v>
      </c>
      <c r="AF1051" t="s">
        <v>111</v>
      </c>
      <c r="AG1051" t="s">
        <v>105</v>
      </c>
      <c r="AH1051">
        <v>22</v>
      </c>
      <c r="AI1051">
        <v>16</v>
      </c>
      <c r="AJ1051">
        <v>14</v>
      </c>
      <c r="AK1051">
        <v>6</v>
      </c>
      <c r="AL1051">
        <v>0</v>
      </c>
      <c r="AM1051">
        <v>0</v>
      </c>
      <c r="AN1051">
        <v>0</v>
      </c>
      <c r="AO1051">
        <v>0</v>
      </c>
      <c r="AP1051" t="s">
        <v>106</v>
      </c>
      <c r="AQ1051" t="s">
        <v>107</v>
      </c>
      <c r="AR1051" t="s">
        <v>108</v>
      </c>
      <c r="AS1051" t="s">
        <v>109</v>
      </c>
      <c r="AT1051" t="s">
        <v>110</v>
      </c>
      <c r="AU1051" t="s">
        <v>104</v>
      </c>
      <c r="AX1051" t="s">
        <v>104</v>
      </c>
      <c r="AY1051">
        <v>0</v>
      </c>
      <c r="AZ1051">
        <v>0</v>
      </c>
      <c r="BA1051">
        <v>1.75</v>
      </c>
      <c r="BC1051">
        <v>180</v>
      </c>
      <c r="BD1051">
        <v>0</v>
      </c>
      <c r="BE1051" t="s">
        <v>136</v>
      </c>
      <c r="BJ1051" t="s">
        <v>111</v>
      </c>
      <c r="BK1051" t="s">
        <v>122</v>
      </c>
      <c r="BL1051" t="str">
        <f>"https://www.hvlgroup.com/Products/Specs/"&amp;"HL270701L-OB"</f>
        <v>https://www.hvlgroup.com/Products/Specs/HL270701L-OB</v>
      </c>
      <c r="BM1051" t="s">
        <v>2473</v>
      </c>
      <c r="BN1051" t="str">
        <f>"https://www.hvlgroup.com/Product/"&amp;"HL270701L-OB"</f>
        <v>https://www.hvlgroup.com/Product/HL270701L-OB</v>
      </c>
      <c r="BO1051" t="s">
        <v>104</v>
      </c>
      <c r="BP1051" t="s">
        <v>104</v>
      </c>
      <c r="BQ1051" t="s">
        <v>260</v>
      </c>
      <c r="BR1051" t="s">
        <v>116</v>
      </c>
      <c r="BS1051" t="s">
        <v>2474</v>
      </c>
      <c r="BT1051">
        <v>10</v>
      </c>
      <c r="BV1051" s="1">
        <v>43466</v>
      </c>
      <c r="BW1051">
        <v>0</v>
      </c>
      <c r="BX1051">
        <v>0</v>
      </c>
      <c r="BY1051" t="s">
        <v>104</v>
      </c>
      <c r="BZ1051">
        <v>0</v>
      </c>
      <c r="CA1051">
        <v>0</v>
      </c>
      <c r="CB1051">
        <v>0</v>
      </c>
      <c r="CC1051">
        <v>0</v>
      </c>
      <c r="CD1051">
        <v>1</v>
      </c>
      <c r="CE1051">
        <v>80</v>
      </c>
      <c r="CF1051" t="s">
        <v>90</v>
      </c>
      <c r="CI1051" t="s">
        <v>111</v>
      </c>
      <c r="CJ1051" t="s">
        <v>118</v>
      </c>
      <c r="CK1051" t="s">
        <v>111</v>
      </c>
      <c r="CL1051" t="s">
        <v>119</v>
      </c>
      <c r="CM1051" t="s">
        <v>104</v>
      </c>
    </row>
    <row r="1052" spans="1:91" x14ac:dyDescent="0.25">
      <c r="A1052" t="s">
        <v>89</v>
      </c>
      <c r="B1052" t="s">
        <v>90</v>
      </c>
      <c r="C1052" t="s">
        <v>2476</v>
      </c>
      <c r="D1052" t="s">
        <v>2471</v>
      </c>
      <c r="E1052" s="4">
        <v>806134881542</v>
      </c>
      <c r="F1052" t="s">
        <v>2472</v>
      </c>
      <c r="G1052" s="4">
        <v>109</v>
      </c>
      <c r="H1052" s="4">
        <v>218</v>
      </c>
      <c r="I1052" t="s">
        <v>1045</v>
      </c>
      <c r="J1052" t="s">
        <v>1544</v>
      </c>
      <c r="K1052" t="s">
        <v>96</v>
      </c>
      <c r="L1052" t="s">
        <v>97</v>
      </c>
      <c r="M1052" t="s">
        <v>98</v>
      </c>
      <c r="N1052" t="s">
        <v>124</v>
      </c>
      <c r="P1052" t="s">
        <v>1402</v>
      </c>
      <c r="Q1052" t="s">
        <v>102</v>
      </c>
      <c r="R1052">
        <v>0</v>
      </c>
      <c r="S1052">
        <v>0</v>
      </c>
      <c r="T1052">
        <v>10.5</v>
      </c>
      <c r="U1052">
        <v>0</v>
      </c>
      <c r="V1052">
        <v>0</v>
      </c>
      <c r="W1052">
        <v>12.25</v>
      </c>
      <c r="X1052">
        <v>0</v>
      </c>
      <c r="Y1052">
        <v>4</v>
      </c>
      <c r="Z1052">
        <v>1</v>
      </c>
      <c r="AA1052">
        <v>60</v>
      </c>
      <c r="AB1052" t="s">
        <v>163</v>
      </c>
      <c r="AD1052" t="s">
        <v>163</v>
      </c>
      <c r="AE1052" t="s">
        <v>163</v>
      </c>
      <c r="AF1052" t="s">
        <v>111</v>
      </c>
      <c r="AG1052" t="s">
        <v>105</v>
      </c>
      <c r="AH1052">
        <v>22</v>
      </c>
      <c r="AI1052">
        <v>16</v>
      </c>
      <c r="AJ1052">
        <v>14</v>
      </c>
      <c r="AK1052">
        <v>6</v>
      </c>
      <c r="AL1052">
        <v>0</v>
      </c>
      <c r="AM1052">
        <v>0</v>
      </c>
      <c r="AN1052">
        <v>0</v>
      </c>
      <c r="AO1052">
        <v>0</v>
      </c>
      <c r="AP1052" t="s">
        <v>106</v>
      </c>
      <c r="AQ1052" t="s">
        <v>107</v>
      </c>
      <c r="AR1052" t="s">
        <v>108</v>
      </c>
      <c r="AS1052" t="s">
        <v>109</v>
      </c>
      <c r="AT1052" t="s">
        <v>110</v>
      </c>
      <c r="AU1052" t="s">
        <v>104</v>
      </c>
      <c r="AX1052" t="s">
        <v>104</v>
      </c>
      <c r="AY1052">
        <v>0</v>
      </c>
      <c r="AZ1052">
        <v>0</v>
      </c>
      <c r="BA1052">
        <v>1.75</v>
      </c>
      <c r="BC1052">
        <v>180</v>
      </c>
      <c r="BD1052">
        <v>0</v>
      </c>
      <c r="BE1052" t="s">
        <v>136</v>
      </c>
      <c r="BJ1052" t="s">
        <v>111</v>
      </c>
      <c r="BK1052" t="s">
        <v>125</v>
      </c>
      <c r="BL1052" t="str">
        <f>"https://www.hvlgroup.com/Products/Specs/"&amp;"HL270701L-PN"</f>
        <v>https://www.hvlgroup.com/Products/Specs/HL270701L-PN</v>
      </c>
      <c r="BM1052" t="s">
        <v>2473</v>
      </c>
      <c r="BN1052" t="str">
        <f>"https://www.hvlgroup.com/Product/"&amp;"HL270701L-PN"</f>
        <v>https://www.hvlgroup.com/Product/HL270701L-PN</v>
      </c>
      <c r="BO1052" t="s">
        <v>104</v>
      </c>
      <c r="BP1052" t="s">
        <v>104</v>
      </c>
      <c r="BQ1052" t="s">
        <v>260</v>
      </c>
      <c r="BR1052" t="s">
        <v>116</v>
      </c>
      <c r="BS1052" t="s">
        <v>2474</v>
      </c>
      <c r="BT1052">
        <v>10</v>
      </c>
      <c r="BV1052" s="1">
        <v>43466</v>
      </c>
      <c r="BW1052">
        <v>0</v>
      </c>
      <c r="BX1052">
        <v>0</v>
      </c>
      <c r="BY1052" t="s">
        <v>104</v>
      </c>
      <c r="BZ1052">
        <v>0</v>
      </c>
      <c r="CA1052">
        <v>0</v>
      </c>
      <c r="CB1052">
        <v>0</v>
      </c>
      <c r="CC1052">
        <v>0</v>
      </c>
      <c r="CD1052">
        <v>1</v>
      </c>
      <c r="CE1052">
        <v>80</v>
      </c>
      <c r="CF1052" t="s">
        <v>90</v>
      </c>
      <c r="CI1052" t="s">
        <v>111</v>
      </c>
      <c r="CJ1052" t="s">
        <v>118</v>
      </c>
      <c r="CK1052" t="s">
        <v>111</v>
      </c>
      <c r="CL1052" t="s">
        <v>119</v>
      </c>
      <c r="CM1052" t="s">
        <v>104</v>
      </c>
    </row>
    <row r="1053" spans="1:91" x14ac:dyDescent="0.25">
      <c r="A1053" t="s">
        <v>89</v>
      </c>
      <c r="B1053" t="s">
        <v>90</v>
      </c>
      <c r="C1053" t="s">
        <v>2477</v>
      </c>
      <c r="D1053" t="s">
        <v>2478</v>
      </c>
      <c r="E1053" s="4">
        <v>806134881559</v>
      </c>
      <c r="F1053" t="s">
        <v>192</v>
      </c>
      <c r="G1053" s="4">
        <v>83</v>
      </c>
      <c r="H1053" s="4">
        <v>166</v>
      </c>
      <c r="I1053" t="s">
        <v>1045</v>
      </c>
      <c r="J1053" t="s">
        <v>1544</v>
      </c>
      <c r="K1053" t="s">
        <v>96</v>
      </c>
      <c r="L1053" t="s">
        <v>97</v>
      </c>
      <c r="M1053" t="s">
        <v>98</v>
      </c>
      <c r="N1053" t="s">
        <v>99</v>
      </c>
      <c r="P1053" t="s">
        <v>1402</v>
      </c>
      <c r="Q1053" t="s">
        <v>102</v>
      </c>
      <c r="R1053">
        <v>0</v>
      </c>
      <c r="S1053">
        <v>0</v>
      </c>
      <c r="T1053">
        <v>7</v>
      </c>
      <c r="U1053">
        <v>0</v>
      </c>
      <c r="V1053">
        <v>0</v>
      </c>
      <c r="W1053">
        <v>8.25</v>
      </c>
      <c r="X1053">
        <v>0</v>
      </c>
      <c r="Y1053">
        <v>0</v>
      </c>
      <c r="Z1053">
        <v>1</v>
      </c>
      <c r="AA1053">
        <v>60</v>
      </c>
      <c r="AB1053" t="s">
        <v>182</v>
      </c>
      <c r="AD1053" t="s">
        <v>182</v>
      </c>
      <c r="AE1053" t="s">
        <v>182</v>
      </c>
      <c r="AF1053" t="s">
        <v>111</v>
      </c>
      <c r="AG1053" t="s">
        <v>105</v>
      </c>
      <c r="AH1053">
        <v>18</v>
      </c>
      <c r="AI1053">
        <v>12</v>
      </c>
      <c r="AJ1053">
        <v>10</v>
      </c>
      <c r="AK1053">
        <v>5</v>
      </c>
      <c r="AL1053">
        <v>0</v>
      </c>
      <c r="AM1053">
        <v>0</v>
      </c>
      <c r="AN1053">
        <v>0</v>
      </c>
      <c r="AO1053">
        <v>0</v>
      </c>
      <c r="AP1053" t="s">
        <v>106</v>
      </c>
      <c r="AQ1053" t="s">
        <v>107</v>
      </c>
      <c r="AR1053" t="s">
        <v>108</v>
      </c>
      <c r="AS1053" t="s">
        <v>109</v>
      </c>
      <c r="AT1053" t="s">
        <v>110</v>
      </c>
      <c r="AU1053" t="s">
        <v>104</v>
      </c>
      <c r="AX1053" t="s">
        <v>104</v>
      </c>
      <c r="AY1053">
        <v>0</v>
      </c>
      <c r="AZ1053">
        <v>0</v>
      </c>
      <c r="BA1053">
        <v>1.75</v>
      </c>
      <c r="BC1053">
        <v>0</v>
      </c>
      <c r="BD1053">
        <v>0</v>
      </c>
      <c r="BJ1053" t="s">
        <v>111</v>
      </c>
      <c r="BK1053" t="s">
        <v>113</v>
      </c>
      <c r="BL1053" t="str">
        <f>"https://www.hvlgroup.com/Products/Specs/"&amp;"HL270701S-AGB"</f>
        <v>https://www.hvlgroup.com/Products/Specs/HL270701S-AGB</v>
      </c>
      <c r="BM1053" t="s">
        <v>2473</v>
      </c>
      <c r="BN1053" t="str">
        <f>"https://www.hvlgroup.com/Product/"&amp;"HL270701S-AGB"</f>
        <v>https://www.hvlgroup.com/Product/HL270701S-AGB</v>
      </c>
      <c r="BO1053" t="s">
        <v>104</v>
      </c>
      <c r="BP1053" t="s">
        <v>104</v>
      </c>
      <c r="BQ1053" t="s">
        <v>260</v>
      </c>
      <c r="BR1053" t="s">
        <v>116</v>
      </c>
      <c r="BS1053" t="s">
        <v>1546</v>
      </c>
      <c r="BT1053">
        <v>7</v>
      </c>
      <c r="BV1053" s="1">
        <v>43466</v>
      </c>
      <c r="BW1053">
        <v>0</v>
      </c>
      <c r="BX1053">
        <v>0</v>
      </c>
      <c r="BY1053" t="s">
        <v>104</v>
      </c>
      <c r="BZ1053">
        <v>0</v>
      </c>
      <c r="CA1053">
        <v>0</v>
      </c>
      <c r="CB1053">
        <v>0</v>
      </c>
      <c r="CC1053">
        <v>0</v>
      </c>
      <c r="CD1053">
        <v>1</v>
      </c>
      <c r="CE1053">
        <v>80</v>
      </c>
      <c r="CF1053" t="s">
        <v>90</v>
      </c>
      <c r="CI1053" t="s">
        <v>111</v>
      </c>
      <c r="CJ1053" t="s">
        <v>118</v>
      </c>
      <c r="CK1053" t="s">
        <v>111</v>
      </c>
      <c r="CL1053" t="s">
        <v>119</v>
      </c>
      <c r="CM1053" t="s">
        <v>104</v>
      </c>
    </row>
    <row r="1054" spans="1:91" x14ac:dyDescent="0.25">
      <c r="A1054" t="s">
        <v>89</v>
      </c>
      <c r="B1054" t="s">
        <v>90</v>
      </c>
      <c r="C1054" t="s">
        <v>2479</v>
      </c>
      <c r="D1054" t="s">
        <v>2478</v>
      </c>
      <c r="E1054" s="4">
        <v>806134881535</v>
      </c>
      <c r="F1054" t="s">
        <v>192</v>
      </c>
      <c r="G1054" s="4">
        <v>83</v>
      </c>
      <c r="H1054" s="4">
        <v>166</v>
      </c>
      <c r="I1054" t="s">
        <v>1045</v>
      </c>
      <c r="J1054" t="s">
        <v>1544</v>
      </c>
      <c r="K1054" t="s">
        <v>96</v>
      </c>
      <c r="L1054" t="s">
        <v>97</v>
      </c>
      <c r="M1054" t="s">
        <v>98</v>
      </c>
      <c r="N1054" t="s">
        <v>121</v>
      </c>
      <c r="P1054" t="s">
        <v>1402</v>
      </c>
      <c r="Q1054" t="s">
        <v>102</v>
      </c>
      <c r="R1054">
        <v>0</v>
      </c>
      <c r="S1054">
        <v>0</v>
      </c>
      <c r="T1054">
        <v>7</v>
      </c>
      <c r="U1054">
        <v>0</v>
      </c>
      <c r="V1054">
        <v>0</v>
      </c>
      <c r="W1054">
        <v>8.25</v>
      </c>
      <c r="X1054">
        <v>0</v>
      </c>
      <c r="Y1054">
        <v>0</v>
      </c>
      <c r="Z1054">
        <v>1</v>
      </c>
      <c r="AA1054">
        <v>60</v>
      </c>
      <c r="AB1054" t="s">
        <v>182</v>
      </c>
      <c r="AD1054" t="s">
        <v>182</v>
      </c>
      <c r="AE1054" t="s">
        <v>182</v>
      </c>
      <c r="AF1054" t="s">
        <v>111</v>
      </c>
      <c r="AG1054" t="s">
        <v>105</v>
      </c>
      <c r="AH1054">
        <v>18</v>
      </c>
      <c r="AI1054">
        <v>12</v>
      </c>
      <c r="AJ1054">
        <v>10</v>
      </c>
      <c r="AK1054">
        <v>5</v>
      </c>
      <c r="AL1054">
        <v>0</v>
      </c>
      <c r="AM1054">
        <v>0</v>
      </c>
      <c r="AN1054">
        <v>0</v>
      </c>
      <c r="AO1054">
        <v>0</v>
      </c>
      <c r="AP1054" t="s">
        <v>106</v>
      </c>
      <c r="AQ1054" t="s">
        <v>107</v>
      </c>
      <c r="AR1054" t="s">
        <v>108</v>
      </c>
      <c r="AS1054" t="s">
        <v>109</v>
      </c>
      <c r="AT1054" t="s">
        <v>110</v>
      </c>
      <c r="AU1054" t="s">
        <v>104</v>
      </c>
      <c r="AX1054" t="s">
        <v>104</v>
      </c>
      <c r="AY1054">
        <v>0</v>
      </c>
      <c r="AZ1054">
        <v>0</v>
      </c>
      <c r="BA1054">
        <v>1.75</v>
      </c>
      <c r="BC1054">
        <v>0</v>
      </c>
      <c r="BD1054">
        <v>0</v>
      </c>
      <c r="BJ1054" t="s">
        <v>111</v>
      </c>
      <c r="BK1054" t="s">
        <v>122</v>
      </c>
      <c r="BL1054" t="str">
        <f>"https://www.hvlgroup.com/Products/Specs/"&amp;"HL270701S-OB"</f>
        <v>https://www.hvlgroup.com/Products/Specs/HL270701S-OB</v>
      </c>
      <c r="BM1054" t="s">
        <v>2473</v>
      </c>
      <c r="BN1054" t="str">
        <f>"https://www.hvlgroup.com/Product/"&amp;"HL270701S-OB"</f>
        <v>https://www.hvlgroup.com/Product/HL270701S-OB</v>
      </c>
      <c r="BO1054" t="s">
        <v>104</v>
      </c>
      <c r="BP1054" t="s">
        <v>104</v>
      </c>
      <c r="BQ1054" t="s">
        <v>260</v>
      </c>
      <c r="BR1054" t="s">
        <v>116</v>
      </c>
      <c r="BS1054" t="s">
        <v>1546</v>
      </c>
      <c r="BT1054">
        <v>7</v>
      </c>
      <c r="BV1054" s="1">
        <v>43466</v>
      </c>
      <c r="BW1054">
        <v>0</v>
      </c>
      <c r="BX1054">
        <v>0</v>
      </c>
      <c r="BY1054" t="s">
        <v>104</v>
      </c>
      <c r="BZ1054">
        <v>0</v>
      </c>
      <c r="CA1054">
        <v>0</v>
      </c>
      <c r="CB1054">
        <v>0</v>
      </c>
      <c r="CC1054">
        <v>0</v>
      </c>
      <c r="CD1054">
        <v>1</v>
      </c>
      <c r="CE1054">
        <v>80</v>
      </c>
      <c r="CF1054" t="s">
        <v>90</v>
      </c>
      <c r="CI1054" t="s">
        <v>111</v>
      </c>
      <c r="CJ1054" t="s">
        <v>118</v>
      </c>
      <c r="CK1054" t="s">
        <v>111</v>
      </c>
      <c r="CL1054" t="s">
        <v>119</v>
      </c>
      <c r="CM1054" t="s">
        <v>104</v>
      </c>
    </row>
    <row r="1055" spans="1:91" x14ac:dyDescent="0.25">
      <c r="A1055" t="s">
        <v>89</v>
      </c>
      <c r="B1055" t="s">
        <v>90</v>
      </c>
      <c r="C1055" t="s">
        <v>2480</v>
      </c>
      <c r="D1055" t="s">
        <v>2478</v>
      </c>
      <c r="E1055" s="4">
        <v>806134880095</v>
      </c>
      <c r="F1055" t="s">
        <v>192</v>
      </c>
      <c r="G1055" s="4">
        <v>83</v>
      </c>
      <c r="H1055" s="4">
        <v>166</v>
      </c>
      <c r="I1055" t="s">
        <v>1045</v>
      </c>
      <c r="J1055" t="s">
        <v>1544</v>
      </c>
      <c r="K1055" t="s">
        <v>96</v>
      </c>
      <c r="L1055" t="s">
        <v>97</v>
      </c>
      <c r="M1055" t="s">
        <v>98</v>
      </c>
      <c r="N1055" t="s">
        <v>124</v>
      </c>
      <c r="P1055" t="s">
        <v>1402</v>
      </c>
      <c r="Q1055" t="s">
        <v>102</v>
      </c>
      <c r="R1055">
        <v>0</v>
      </c>
      <c r="S1055">
        <v>0</v>
      </c>
      <c r="T1055">
        <v>7</v>
      </c>
      <c r="U1055">
        <v>0</v>
      </c>
      <c r="V1055">
        <v>0</v>
      </c>
      <c r="W1055">
        <v>8.25</v>
      </c>
      <c r="X1055">
        <v>0</v>
      </c>
      <c r="Y1055">
        <v>0</v>
      </c>
      <c r="Z1055">
        <v>1</v>
      </c>
      <c r="AA1055">
        <v>60</v>
      </c>
      <c r="AB1055" t="s">
        <v>182</v>
      </c>
      <c r="AD1055" t="s">
        <v>182</v>
      </c>
      <c r="AE1055" t="s">
        <v>182</v>
      </c>
      <c r="AF1055" t="s">
        <v>111</v>
      </c>
      <c r="AG1055" t="s">
        <v>105</v>
      </c>
      <c r="AH1055">
        <v>18</v>
      </c>
      <c r="AI1055">
        <v>12</v>
      </c>
      <c r="AJ1055">
        <v>10</v>
      </c>
      <c r="AK1055">
        <v>5</v>
      </c>
      <c r="AL1055">
        <v>0</v>
      </c>
      <c r="AM1055">
        <v>0</v>
      </c>
      <c r="AN1055">
        <v>0</v>
      </c>
      <c r="AO1055">
        <v>0</v>
      </c>
      <c r="AP1055" t="s">
        <v>106</v>
      </c>
      <c r="AQ1055" t="s">
        <v>107</v>
      </c>
      <c r="AR1055" t="s">
        <v>108</v>
      </c>
      <c r="AS1055" t="s">
        <v>109</v>
      </c>
      <c r="AT1055" t="s">
        <v>110</v>
      </c>
      <c r="AU1055" t="s">
        <v>104</v>
      </c>
      <c r="AX1055" t="s">
        <v>104</v>
      </c>
      <c r="AY1055">
        <v>0</v>
      </c>
      <c r="AZ1055">
        <v>0</v>
      </c>
      <c r="BA1055">
        <v>1.75</v>
      </c>
      <c r="BC1055">
        <v>0</v>
      </c>
      <c r="BD1055">
        <v>0</v>
      </c>
      <c r="BJ1055" t="s">
        <v>111</v>
      </c>
      <c r="BK1055" t="s">
        <v>125</v>
      </c>
      <c r="BL1055" t="str">
        <f>"https://www.hvlgroup.com/Products/Specs/"&amp;"HL270701S-PN"</f>
        <v>https://www.hvlgroup.com/Products/Specs/HL270701S-PN</v>
      </c>
      <c r="BM1055" t="s">
        <v>2473</v>
      </c>
      <c r="BN1055" t="str">
        <f>"https://www.hvlgroup.com/Product/"&amp;"HL270701S-PN"</f>
        <v>https://www.hvlgroup.com/Product/HL270701S-PN</v>
      </c>
      <c r="BO1055" t="s">
        <v>104</v>
      </c>
      <c r="BP1055" t="s">
        <v>104</v>
      </c>
      <c r="BQ1055" t="s">
        <v>260</v>
      </c>
      <c r="BR1055" t="s">
        <v>116</v>
      </c>
      <c r="BS1055" t="s">
        <v>1546</v>
      </c>
      <c r="BT1055">
        <v>7</v>
      </c>
      <c r="BV1055" s="1">
        <v>43466</v>
      </c>
      <c r="BW1055">
        <v>0</v>
      </c>
      <c r="BX1055">
        <v>0</v>
      </c>
      <c r="BY1055" t="s">
        <v>104</v>
      </c>
      <c r="BZ1055">
        <v>0</v>
      </c>
      <c r="CA1055">
        <v>0</v>
      </c>
      <c r="CB1055">
        <v>0</v>
      </c>
      <c r="CC1055">
        <v>0</v>
      </c>
      <c r="CD1055">
        <v>1</v>
      </c>
      <c r="CE1055">
        <v>80</v>
      </c>
      <c r="CF1055" t="s">
        <v>90</v>
      </c>
      <c r="CI1055" t="s">
        <v>111</v>
      </c>
      <c r="CJ1055" t="s">
        <v>118</v>
      </c>
      <c r="CK1055" t="s">
        <v>111</v>
      </c>
      <c r="CL1055" t="s">
        <v>119</v>
      </c>
      <c r="CM1055" t="s">
        <v>104</v>
      </c>
    </row>
    <row r="1056" spans="1:91" x14ac:dyDescent="0.25">
      <c r="A1056" t="s">
        <v>89</v>
      </c>
      <c r="B1056" t="s">
        <v>90</v>
      </c>
      <c r="C1056" t="s">
        <v>2481</v>
      </c>
      <c r="D1056" t="s">
        <v>2482</v>
      </c>
      <c r="E1056" s="4">
        <v>806134884574</v>
      </c>
      <c r="F1056" t="s">
        <v>2276</v>
      </c>
      <c r="G1056" s="4">
        <v>87</v>
      </c>
      <c r="H1056" s="4">
        <v>174</v>
      </c>
      <c r="I1056" t="s">
        <v>2244</v>
      </c>
      <c r="J1056" t="s">
        <v>1544</v>
      </c>
      <c r="K1056" t="s">
        <v>96</v>
      </c>
      <c r="L1056" t="s">
        <v>97</v>
      </c>
      <c r="M1056" t="s">
        <v>98</v>
      </c>
      <c r="N1056" t="s">
        <v>99</v>
      </c>
      <c r="P1056" t="s">
        <v>1402</v>
      </c>
      <c r="Q1056" t="s">
        <v>102</v>
      </c>
      <c r="R1056">
        <v>0</v>
      </c>
      <c r="S1056">
        <v>8.25</v>
      </c>
      <c r="T1056">
        <v>20.5</v>
      </c>
      <c r="U1056">
        <v>0</v>
      </c>
      <c r="V1056">
        <v>0</v>
      </c>
      <c r="W1056">
        <v>0</v>
      </c>
      <c r="X1056">
        <v>11.5</v>
      </c>
      <c r="Y1056">
        <v>0</v>
      </c>
      <c r="Z1056">
        <v>1</v>
      </c>
      <c r="AA1056">
        <v>60</v>
      </c>
      <c r="AB1056" t="s">
        <v>182</v>
      </c>
      <c r="AD1056" t="s">
        <v>182</v>
      </c>
      <c r="AE1056" t="s">
        <v>182</v>
      </c>
      <c r="AF1056" t="s">
        <v>111</v>
      </c>
      <c r="AG1056" t="s">
        <v>105</v>
      </c>
      <c r="AH1056">
        <v>24</v>
      </c>
      <c r="AI1056">
        <v>14</v>
      </c>
      <c r="AJ1056">
        <v>12</v>
      </c>
      <c r="AK1056">
        <v>11</v>
      </c>
      <c r="AL1056">
        <v>0</v>
      </c>
      <c r="AM1056">
        <v>0</v>
      </c>
      <c r="AN1056">
        <v>0</v>
      </c>
      <c r="AO1056">
        <v>0</v>
      </c>
      <c r="AP1056" t="s">
        <v>106</v>
      </c>
      <c r="AQ1056" t="s">
        <v>107</v>
      </c>
      <c r="AR1056" t="s">
        <v>108</v>
      </c>
      <c r="AS1056" t="s">
        <v>109</v>
      </c>
      <c r="AT1056" t="s">
        <v>110</v>
      </c>
      <c r="AU1056" t="s">
        <v>104</v>
      </c>
      <c r="AX1056" t="s">
        <v>104</v>
      </c>
      <c r="AY1056">
        <v>6</v>
      </c>
      <c r="AZ1056">
        <v>0</v>
      </c>
      <c r="BA1056">
        <v>0</v>
      </c>
      <c r="BC1056">
        <v>0</v>
      </c>
      <c r="BD1056">
        <v>0</v>
      </c>
      <c r="BJ1056" t="s">
        <v>111</v>
      </c>
      <c r="BK1056" t="s">
        <v>113</v>
      </c>
      <c r="BL1056" t="str">
        <f>"https://www.hvlgroup.com/Products/Specs/"&amp;"HL280201-AGB"</f>
        <v>https://www.hvlgroup.com/Products/Specs/HL280201-AGB</v>
      </c>
      <c r="BM1056" t="s">
        <v>2483</v>
      </c>
      <c r="BN1056" t="str">
        <f>"https://www.hvlgroup.com/Product/"&amp;"HL280201-AGB"</f>
        <v>https://www.hvlgroup.com/Product/HL280201-AGB</v>
      </c>
      <c r="BO1056" t="s">
        <v>104</v>
      </c>
      <c r="BP1056" t="s">
        <v>104</v>
      </c>
      <c r="BQ1056" t="s">
        <v>260</v>
      </c>
      <c r="BR1056" t="s">
        <v>116</v>
      </c>
      <c r="BS1056" t="s">
        <v>1546</v>
      </c>
      <c r="BT1056">
        <v>7</v>
      </c>
      <c r="BV1056" s="1">
        <v>43466</v>
      </c>
      <c r="BW1056">
        <v>0</v>
      </c>
      <c r="BX1056">
        <v>0</v>
      </c>
      <c r="BY1056" t="s">
        <v>104</v>
      </c>
      <c r="BZ1056">
        <v>0</v>
      </c>
      <c r="CA1056">
        <v>0</v>
      </c>
      <c r="CB1056">
        <v>0</v>
      </c>
      <c r="CC1056">
        <v>0</v>
      </c>
      <c r="CD1056">
        <v>1</v>
      </c>
      <c r="CE1056">
        <v>166</v>
      </c>
      <c r="CF1056" t="s">
        <v>90</v>
      </c>
      <c r="CI1056" t="s">
        <v>111</v>
      </c>
      <c r="CJ1056" t="s">
        <v>118</v>
      </c>
      <c r="CK1056" t="s">
        <v>111</v>
      </c>
      <c r="CL1056" t="s">
        <v>119</v>
      </c>
      <c r="CM1056" t="s">
        <v>104</v>
      </c>
    </row>
    <row r="1057" spans="1:91" x14ac:dyDescent="0.25">
      <c r="A1057" t="s">
        <v>89</v>
      </c>
      <c r="B1057" t="s">
        <v>90</v>
      </c>
      <c r="C1057" t="s">
        <v>2484</v>
      </c>
      <c r="D1057" t="s">
        <v>2482</v>
      </c>
      <c r="E1057" s="4">
        <v>806134884581</v>
      </c>
      <c r="F1057" t="s">
        <v>2276</v>
      </c>
      <c r="G1057" s="4">
        <v>87</v>
      </c>
      <c r="H1057" s="4">
        <v>174</v>
      </c>
      <c r="I1057" t="s">
        <v>2244</v>
      </c>
      <c r="J1057" t="s">
        <v>1544</v>
      </c>
      <c r="K1057" t="s">
        <v>96</v>
      </c>
      <c r="L1057" t="s">
        <v>97</v>
      </c>
      <c r="M1057" t="s">
        <v>98</v>
      </c>
      <c r="N1057" t="s">
        <v>121</v>
      </c>
      <c r="P1057" t="s">
        <v>1402</v>
      </c>
      <c r="Q1057" t="s">
        <v>102</v>
      </c>
      <c r="R1057">
        <v>0</v>
      </c>
      <c r="S1057">
        <v>8.25</v>
      </c>
      <c r="T1057">
        <v>20.5</v>
      </c>
      <c r="U1057">
        <v>0</v>
      </c>
      <c r="V1057">
        <v>0</v>
      </c>
      <c r="W1057">
        <v>0</v>
      </c>
      <c r="X1057">
        <v>11.5</v>
      </c>
      <c r="Y1057">
        <v>0</v>
      </c>
      <c r="Z1057">
        <v>1</v>
      </c>
      <c r="AA1057">
        <v>60</v>
      </c>
      <c r="AB1057" t="s">
        <v>182</v>
      </c>
      <c r="AD1057" t="s">
        <v>182</v>
      </c>
      <c r="AE1057" t="s">
        <v>182</v>
      </c>
      <c r="AF1057" t="s">
        <v>111</v>
      </c>
      <c r="AG1057" t="s">
        <v>105</v>
      </c>
      <c r="AH1057">
        <v>24</v>
      </c>
      <c r="AI1057">
        <v>14</v>
      </c>
      <c r="AJ1057">
        <v>12</v>
      </c>
      <c r="AK1057">
        <v>11</v>
      </c>
      <c r="AL1057">
        <v>0</v>
      </c>
      <c r="AM1057">
        <v>0</v>
      </c>
      <c r="AN1057">
        <v>0</v>
      </c>
      <c r="AO1057">
        <v>0</v>
      </c>
      <c r="AP1057" t="s">
        <v>106</v>
      </c>
      <c r="AQ1057" t="s">
        <v>107</v>
      </c>
      <c r="AR1057" t="s">
        <v>108</v>
      </c>
      <c r="AS1057" t="s">
        <v>109</v>
      </c>
      <c r="AT1057" t="s">
        <v>110</v>
      </c>
      <c r="AU1057" t="s">
        <v>104</v>
      </c>
      <c r="AX1057" t="s">
        <v>104</v>
      </c>
      <c r="AY1057">
        <v>6</v>
      </c>
      <c r="AZ1057">
        <v>0</v>
      </c>
      <c r="BA1057">
        <v>0</v>
      </c>
      <c r="BC1057">
        <v>0</v>
      </c>
      <c r="BD1057">
        <v>0</v>
      </c>
      <c r="BJ1057" t="s">
        <v>111</v>
      </c>
      <c r="BK1057" t="s">
        <v>122</v>
      </c>
      <c r="BL1057" t="str">
        <f>"https://www.hvlgroup.com/Products/Specs/"&amp;"HL280201-OB"</f>
        <v>https://www.hvlgroup.com/Products/Specs/HL280201-OB</v>
      </c>
      <c r="BM1057" t="s">
        <v>2483</v>
      </c>
      <c r="BN1057" t="str">
        <f>"https://www.hvlgroup.com/Product/"&amp;"HL280201-OB"</f>
        <v>https://www.hvlgroup.com/Product/HL280201-OB</v>
      </c>
      <c r="BO1057" t="s">
        <v>104</v>
      </c>
      <c r="BP1057" t="s">
        <v>104</v>
      </c>
      <c r="BQ1057" t="s">
        <v>260</v>
      </c>
      <c r="BR1057" t="s">
        <v>116</v>
      </c>
      <c r="BS1057" t="s">
        <v>1546</v>
      </c>
      <c r="BT1057">
        <v>7</v>
      </c>
      <c r="BV1057" s="1">
        <v>43466</v>
      </c>
      <c r="BW1057">
        <v>0</v>
      </c>
      <c r="BX1057">
        <v>0</v>
      </c>
      <c r="BY1057" t="s">
        <v>104</v>
      </c>
      <c r="BZ1057">
        <v>0</v>
      </c>
      <c r="CA1057">
        <v>0</v>
      </c>
      <c r="CB1057">
        <v>0</v>
      </c>
      <c r="CC1057">
        <v>0</v>
      </c>
      <c r="CD1057">
        <v>1</v>
      </c>
      <c r="CE1057">
        <v>166</v>
      </c>
      <c r="CF1057" t="s">
        <v>90</v>
      </c>
      <c r="CI1057" t="s">
        <v>111</v>
      </c>
      <c r="CJ1057" t="s">
        <v>118</v>
      </c>
      <c r="CK1057" t="s">
        <v>111</v>
      </c>
      <c r="CL1057" t="s">
        <v>119</v>
      </c>
      <c r="CM1057" t="s">
        <v>104</v>
      </c>
    </row>
    <row r="1058" spans="1:91" x14ac:dyDescent="0.25">
      <c r="A1058" t="s">
        <v>89</v>
      </c>
      <c r="B1058" t="s">
        <v>90</v>
      </c>
      <c r="C1058" t="s">
        <v>2485</v>
      </c>
      <c r="D1058" t="s">
        <v>2482</v>
      </c>
      <c r="E1058" s="4">
        <v>806134884598</v>
      </c>
      <c r="F1058" t="s">
        <v>2276</v>
      </c>
      <c r="G1058" s="4">
        <v>87</v>
      </c>
      <c r="H1058" s="4">
        <v>174</v>
      </c>
      <c r="I1058" t="s">
        <v>2244</v>
      </c>
      <c r="J1058" t="s">
        <v>1544</v>
      </c>
      <c r="K1058" t="s">
        <v>96</v>
      </c>
      <c r="L1058" t="s">
        <v>97</v>
      </c>
      <c r="M1058" t="s">
        <v>98</v>
      </c>
      <c r="N1058" t="s">
        <v>124</v>
      </c>
      <c r="P1058" t="s">
        <v>1402</v>
      </c>
      <c r="Q1058" t="s">
        <v>102</v>
      </c>
      <c r="R1058">
        <v>0</v>
      </c>
      <c r="S1058">
        <v>8.25</v>
      </c>
      <c r="T1058">
        <v>20.5</v>
      </c>
      <c r="U1058">
        <v>0</v>
      </c>
      <c r="V1058">
        <v>0</v>
      </c>
      <c r="W1058">
        <v>0</v>
      </c>
      <c r="X1058">
        <v>11.5</v>
      </c>
      <c r="Y1058">
        <v>0</v>
      </c>
      <c r="Z1058">
        <v>1</v>
      </c>
      <c r="AA1058">
        <v>60</v>
      </c>
      <c r="AB1058" t="s">
        <v>182</v>
      </c>
      <c r="AD1058" t="s">
        <v>182</v>
      </c>
      <c r="AE1058" t="s">
        <v>182</v>
      </c>
      <c r="AF1058" t="s">
        <v>111</v>
      </c>
      <c r="AG1058" t="s">
        <v>105</v>
      </c>
      <c r="AH1058">
        <v>24</v>
      </c>
      <c r="AI1058">
        <v>14</v>
      </c>
      <c r="AJ1058">
        <v>12</v>
      </c>
      <c r="AK1058">
        <v>11</v>
      </c>
      <c r="AL1058">
        <v>0</v>
      </c>
      <c r="AM1058">
        <v>0</v>
      </c>
      <c r="AN1058">
        <v>0</v>
      </c>
      <c r="AO1058">
        <v>0</v>
      </c>
      <c r="AP1058" t="s">
        <v>106</v>
      </c>
      <c r="AQ1058" t="s">
        <v>107</v>
      </c>
      <c r="AR1058" t="s">
        <v>108</v>
      </c>
      <c r="AS1058" t="s">
        <v>109</v>
      </c>
      <c r="AT1058" t="s">
        <v>110</v>
      </c>
      <c r="AU1058" t="s">
        <v>104</v>
      </c>
      <c r="AX1058" t="s">
        <v>104</v>
      </c>
      <c r="AY1058">
        <v>6</v>
      </c>
      <c r="AZ1058">
        <v>0</v>
      </c>
      <c r="BA1058">
        <v>0</v>
      </c>
      <c r="BC1058">
        <v>0</v>
      </c>
      <c r="BD1058">
        <v>0</v>
      </c>
      <c r="BJ1058" t="s">
        <v>111</v>
      </c>
      <c r="BK1058" t="s">
        <v>125</v>
      </c>
      <c r="BL1058" t="str">
        <f>"https://www.hvlgroup.com/Products/Specs/"&amp;"HL280201-PN"</f>
        <v>https://www.hvlgroup.com/Products/Specs/HL280201-PN</v>
      </c>
      <c r="BM1058" t="s">
        <v>2483</v>
      </c>
      <c r="BN1058" t="str">
        <f>"https://www.hvlgroup.com/Product/"&amp;"HL280201-PN"</f>
        <v>https://www.hvlgroup.com/Product/HL280201-PN</v>
      </c>
      <c r="BO1058" t="s">
        <v>104</v>
      </c>
      <c r="BP1058" t="s">
        <v>104</v>
      </c>
      <c r="BQ1058" t="s">
        <v>260</v>
      </c>
      <c r="BR1058" t="s">
        <v>116</v>
      </c>
      <c r="BS1058" t="s">
        <v>1546</v>
      </c>
      <c r="BT1058">
        <v>7</v>
      </c>
      <c r="BV1058" s="1">
        <v>43466</v>
      </c>
      <c r="BW1058">
        <v>0</v>
      </c>
      <c r="BX1058">
        <v>0</v>
      </c>
      <c r="BY1058" t="s">
        <v>104</v>
      </c>
      <c r="BZ1058">
        <v>0</v>
      </c>
      <c r="CA1058">
        <v>0</v>
      </c>
      <c r="CB1058">
        <v>0</v>
      </c>
      <c r="CC1058">
        <v>0</v>
      </c>
      <c r="CD1058">
        <v>1</v>
      </c>
      <c r="CE1058">
        <v>166</v>
      </c>
      <c r="CF1058" t="s">
        <v>90</v>
      </c>
      <c r="CI1058" t="s">
        <v>111</v>
      </c>
      <c r="CJ1058" t="s">
        <v>118</v>
      </c>
      <c r="CK1058" t="s">
        <v>111</v>
      </c>
      <c r="CL1058" t="s">
        <v>119</v>
      </c>
      <c r="CM1058" t="s">
        <v>104</v>
      </c>
    </row>
    <row r="1059" spans="1:91" x14ac:dyDescent="0.25">
      <c r="A1059" t="s">
        <v>89</v>
      </c>
      <c r="B1059" t="s">
        <v>90</v>
      </c>
      <c r="C1059" t="s">
        <v>2486</v>
      </c>
      <c r="D1059" t="s">
        <v>2487</v>
      </c>
      <c r="E1059" s="4">
        <v>806134882693</v>
      </c>
      <c r="F1059" t="s">
        <v>2276</v>
      </c>
      <c r="G1059" s="4">
        <v>109</v>
      </c>
      <c r="H1059" s="4">
        <v>218</v>
      </c>
      <c r="I1059" t="s">
        <v>2244</v>
      </c>
      <c r="J1059" t="s">
        <v>1689</v>
      </c>
      <c r="K1059" t="s">
        <v>96</v>
      </c>
      <c r="L1059" t="s">
        <v>97</v>
      </c>
      <c r="M1059" t="s">
        <v>98</v>
      </c>
      <c r="N1059" t="s">
        <v>99</v>
      </c>
      <c r="O1059" t="s">
        <v>100</v>
      </c>
      <c r="R1059">
        <v>0</v>
      </c>
      <c r="S1059">
        <v>7</v>
      </c>
      <c r="T1059">
        <v>20.5</v>
      </c>
      <c r="U1059">
        <v>0</v>
      </c>
      <c r="V1059">
        <v>0</v>
      </c>
      <c r="W1059">
        <v>0</v>
      </c>
      <c r="X1059">
        <v>13.5</v>
      </c>
      <c r="Y1059">
        <v>0</v>
      </c>
      <c r="Z1059">
        <v>1</v>
      </c>
      <c r="AA1059">
        <v>40</v>
      </c>
      <c r="AB1059" t="s">
        <v>1690</v>
      </c>
      <c r="AD1059" t="s">
        <v>1690</v>
      </c>
      <c r="AE1059" t="s">
        <v>1690</v>
      </c>
      <c r="AF1059" t="s">
        <v>104</v>
      </c>
      <c r="AG1059" t="s">
        <v>105</v>
      </c>
      <c r="AH1059">
        <v>24</v>
      </c>
      <c r="AI1059">
        <v>14</v>
      </c>
      <c r="AJ1059">
        <v>11</v>
      </c>
      <c r="AK1059">
        <v>0</v>
      </c>
      <c r="AL1059">
        <v>0</v>
      </c>
      <c r="AM1059">
        <v>0</v>
      </c>
      <c r="AN1059">
        <v>0</v>
      </c>
      <c r="AO1059">
        <v>0</v>
      </c>
      <c r="AP1059" t="s">
        <v>106</v>
      </c>
      <c r="AQ1059" t="s">
        <v>107</v>
      </c>
      <c r="AR1059" t="s">
        <v>108</v>
      </c>
      <c r="AS1059" t="s">
        <v>109</v>
      </c>
      <c r="AT1059" t="s">
        <v>110</v>
      </c>
      <c r="AU1059" t="s">
        <v>104</v>
      </c>
      <c r="AX1059" t="s">
        <v>104</v>
      </c>
      <c r="AY1059">
        <v>0</v>
      </c>
      <c r="AZ1059">
        <v>0</v>
      </c>
      <c r="BA1059">
        <v>7</v>
      </c>
      <c r="BC1059">
        <v>0</v>
      </c>
      <c r="BD1059">
        <v>0</v>
      </c>
      <c r="BJ1059" t="s">
        <v>111</v>
      </c>
      <c r="BK1059" t="s">
        <v>113</v>
      </c>
      <c r="BL1059" t="str">
        <f>"https://www.hvlgroup.com/Products/Specs/"&amp;"HL285201-AGB"</f>
        <v>https://www.hvlgroup.com/Products/Specs/HL285201-AGB</v>
      </c>
      <c r="BM1059" t="s">
        <v>2488</v>
      </c>
      <c r="BN1059" t="str">
        <f>"https://www.hvlgroup.com/Product/"&amp;"HL285201-AGB"</f>
        <v>https://www.hvlgroup.com/Product/HL285201-AGB</v>
      </c>
      <c r="BO1059" t="s">
        <v>104</v>
      </c>
      <c r="BP1059" t="s">
        <v>104</v>
      </c>
      <c r="BQ1059" t="s">
        <v>310</v>
      </c>
      <c r="BR1059" t="s">
        <v>116</v>
      </c>
      <c r="BS1059" t="s">
        <v>116</v>
      </c>
      <c r="BT1059">
        <v>0</v>
      </c>
      <c r="BV1059" s="1">
        <v>43466</v>
      </c>
      <c r="BW1059">
        <v>0</v>
      </c>
      <c r="BX1059">
        <v>0</v>
      </c>
      <c r="BY1059" t="s">
        <v>104</v>
      </c>
      <c r="BZ1059">
        <v>0</v>
      </c>
      <c r="CA1059">
        <v>0</v>
      </c>
      <c r="CB1059">
        <v>0</v>
      </c>
      <c r="CC1059">
        <v>0</v>
      </c>
      <c r="CD1059">
        <v>1</v>
      </c>
      <c r="CE1059">
        <v>165</v>
      </c>
      <c r="CF1059" t="s">
        <v>90</v>
      </c>
      <c r="CI1059" t="s">
        <v>111</v>
      </c>
      <c r="CJ1059" t="s">
        <v>118</v>
      </c>
      <c r="CK1059" t="s">
        <v>111</v>
      </c>
      <c r="CL1059" t="s">
        <v>119</v>
      </c>
      <c r="CM1059" t="s">
        <v>104</v>
      </c>
    </row>
    <row r="1060" spans="1:91" x14ac:dyDescent="0.25">
      <c r="A1060" t="s">
        <v>89</v>
      </c>
      <c r="B1060" t="s">
        <v>90</v>
      </c>
      <c r="C1060" t="s">
        <v>2489</v>
      </c>
      <c r="D1060" t="s">
        <v>2487</v>
      </c>
      <c r="E1060" s="4">
        <v>806134882686</v>
      </c>
      <c r="F1060" t="s">
        <v>2276</v>
      </c>
      <c r="G1060" s="4">
        <v>109</v>
      </c>
      <c r="H1060" s="4">
        <v>218</v>
      </c>
      <c r="I1060" t="s">
        <v>2350</v>
      </c>
      <c r="J1060" t="s">
        <v>1689</v>
      </c>
      <c r="K1060" t="s">
        <v>96</v>
      </c>
      <c r="L1060" t="s">
        <v>97</v>
      </c>
      <c r="M1060" t="s">
        <v>98</v>
      </c>
      <c r="N1060" t="s">
        <v>121</v>
      </c>
      <c r="R1060">
        <v>0</v>
      </c>
      <c r="S1060">
        <v>7</v>
      </c>
      <c r="T1060">
        <v>20.5</v>
      </c>
      <c r="U1060">
        <v>0</v>
      </c>
      <c r="V1060">
        <v>0</v>
      </c>
      <c r="W1060">
        <v>0</v>
      </c>
      <c r="X1060">
        <v>13.5</v>
      </c>
      <c r="Y1060">
        <v>0</v>
      </c>
      <c r="Z1060">
        <v>1</v>
      </c>
      <c r="AA1060">
        <v>40</v>
      </c>
      <c r="AB1060" t="s">
        <v>1690</v>
      </c>
      <c r="AD1060" t="s">
        <v>1690</v>
      </c>
      <c r="AE1060" t="s">
        <v>1690</v>
      </c>
      <c r="AF1060" t="s">
        <v>104</v>
      </c>
      <c r="AG1060" t="s">
        <v>105</v>
      </c>
      <c r="AH1060">
        <v>24</v>
      </c>
      <c r="AI1060">
        <v>14</v>
      </c>
      <c r="AJ1060">
        <v>11</v>
      </c>
      <c r="AK1060">
        <v>0</v>
      </c>
      <c r="AL1060">
        <v>0</v>
      </c>
      <c r="AM1060">
        <v>0</v>
      </c>
      <c r="AN1060">
        <v>0</v>
      </c>
      <c r="AO1060">
        <v>0</v>
      </c>
      <c r="AP1060" t="s">
        <v>106</v>
      </c>
      <c r="AQ1060" t="s">
        <v>107</v>
      </c>
      <c r="AR1060" t="s">
        <v>108</v>
      </c>
      <c r="AS1060" t="s">
        <v>109</v>
      </c>
      <c r="AT1060" t="s">
        <v>110</v>
      </c>
      <c r="AU1060" t="s">
        <v>104</v>
      </c>
      <c r="AX1060" t="s">
        <v>104</v>
      </c>
      <c r="AY1060">
        <v>0</v>
      </c>
      <c r="AZ1060">
        <v>0</v>
      </c>
      <c r="BA1060">
        <v>7</v>
      </c>
      <c r="BC1060">
        <v>0</v>
      </c>
      <c r="BD1060">
        <v>0</v>
      </c>
      <c r="BJ1060" t="s">
        <v>111</v>
      </c>
      <c r="BK1060" t="s">
        <v>122</v>
      </c>
      <c r="BL1060" t="str">
        <f>"https://www.hvlgroup.com/Products/Specs/"&amp;"HL285201-OB"</f>
        <v>https://www.hvlgroup.com/Products/Specs/HL285201-OB</v>
      </c>
      <c r="BM1060" t="s">
        <v>2488</v>
      </c>
      <c r="BN1060" t="str">
        <f>"https://www.hvlgroup.com/Product/"&amp;"HL285201-OB"</f>
        <v>https://www.hvlgroup.com/Product/HL285201-OB</v>
      </c>
      <c r="BO1060" t="s">
        <v>104</v>
      </c>
      <c r="BP1060" t="s">
        <v>104</v>
      </c>
      <c r="BQ1060" t="s">
        <v>310</v>
      </c>
      <c r="BR1060" t="s">
        <v>116</v>
      </c>
      <c r="BS1060" t="s">
        <v>116</v>
      </c>
      <c r="BT1060">
        <v>0</v>
      </c>
      <c r="BV1060" s="1">
        <v>43466</v>
      </c>
      <c r="BW1060">
        <v>0</v>
      </c>
      <c r="BX1060">
        <v>0</v>
      </c>
      <c r="BY1060" t="s">
        <v>104</v>
      </c>
      <c r="BZ1060">
        <v>0</v>
      </c>
      <c r="CA1060">
        <v>0</v>
      </c>
      <c r="CB1060">
        <v>0</v>
      </c>
      <c r="CC1060">
        <v>0</v>
      </c>
      <c r="CD1060">
        <v>1</v>
      </c>
      <c r="CE1060">
        <v>165</v>
      </c>
      <c r="CF1060" t="s">
        <v>90</v>
      </c>
      <c r="CI1060" t="s">
        <v>111</v>
      </c>
      <c r="CJ1060" t="s">
        <v>118</v>
      </c>
      <c r="CK1060" t="s">
        <v>111</v>
      </c>
      <c r="CL1060" t="s">
        <v>119</v>
      </c>
      <c r="CM1060" t="s">
        <v>104</v>
      </c>
    </row>
    <row r="1061" spans="1:91" x14ac:dyDescent="0.25">
      <c r="A1061" t="s">
        <v>89</v>
      </c>
      <c r="B1061" t="s">
        <v>90</v>
      </c>
      <c r="C1061" t="s">
        <v>2490</v>
      </c>
      <c r="D1061" t="s">
        <v>2487</v>
      </c>
      <c r="E1061" s="4">
        <v>806134882303</v>
      </c>
      <c r="F1061" t="s">
        <v>2276</v>
      </c>
      <c r="G1061" s="4">
        <v>109</v>
      </c>
      <c r="H1061" s="4">
        <v>218</v>
      </c>
      <c r="I1061" t="s">
        <v>2350</v>
      </c>
      <c r="J1061" t="s">
        <v>1689</v>
      </c>
      <c r="K1061" t="s">
        <v>96</v>
      </c>
      <c r="L1061" t="s">
        <v>97</v>
      </c>
      <c r="M1061" t="s">
        <v>98</v>
      </c>
      <c r="N1061" t="s">
        <v>124</v>
      </c>
      <c r="R1061">
        <v>0</v>
      </c>
      <c r="S1061">
        <v>7</v>
      </c>
      <c r="T1061">
        <v>20.5</v>
      </c>
      <c r="U1061">
        <v>0</v>
      </c>
      <c r="V1061">
        <v>0</v>
      </c>
      <c r="W1061">
        <v>0</v>
      </c>
      <c r="X1061">
        <v>13.5</v>
      </c>
      <c r="Y1061">
        <v>0</v>
      </c>
      <c r="Z1061">
        <v>1</v>
      </c>
      <c r="AA1061">
        <v>40</v>
      </c>
      <c r="AB1061" t="s">
        <v>1690</v>
      </c>
      <c r="AD1061" t="s">
        <v>1690</v>
      </c>
      <c r="AE1061" t="s">
        <v>1690</v>
      </c>
      <c r="AF1061" t="s">
        <v>104</v>
      </c>
      <c r="AG1061" t="s">
        <v>105</v>
      </c>
      <c r="AH1061">
        <v>24</v>
      </c>
      <c r="AI1061">
        <v>14</v>
      </c>
      <c r="AJ1061">
        <v>11</v>
      </c>
      <c r="AK1061">
        <v>0</v>
      </c>
      <c r="AL1061">
        <v>0</v>
      </c>
      <c r="AM1061">
        <v>0</v>
      </c>
      <c r="AN1061">
        <v>0</v>
      </c>
      <c r="AO1061">
        <v>0</v>
      </c>
      <c r="AP1061" t="s">
        <v>106</v>
      </c>
      <c r="AQ1061" t="s">
        <v>107</v>
      </c>
      <c r="AR1061" t="s">
        <v>108</v>
      </c>
      <c r="AS1061" t="s">
        <v>109</v>
      </c>
      <c r="AT1061" t="s">
        <v>110</v>
      </c>
      <c r="AU1061" t="s">
        <v>104</v>
      </c>
      <c r="AX1061" t="s">
        <v>104</v>
      </c>
      <c r="AY1061">
        <v>0</v>
      </c>
      <c r="AZ1061">
        <v>0</v>
      </c>
      <c r="BA1061">
        <v>7</v>
      </c>
      <c r="BC1061">
        <v>0</v>
      </c>
      <c r="BD1061">
        <v>0</v>
      </c>
      <c r="BJ1061" t="s">
        <v>111</v>
      </c>
      <c r="BK1061" t="s">
        <v>125</v>
      </c>
      <c r="BL1061" t="str">
        <f>"https://www.hvlgroup.com/Products/Specs/"&amp;"HL285201-PN"</f>
        <v>https://www.hvlgroup.com/Products/Specs/HL285201-PN</v>
      </c>
      <c r="BM1061" t="s">
        <v>2488</v>
      </c>
      <c r="BN1061" t="str">
        <f>"https://www.hvlgroup.com/Product/"&amp;"HL285201-PN"</f>
        <v>https://www.hvlgroup.com/Product/HL285201-PN</v>
      </c>
      <c r="BO1061" t="s">
        <v>104</v>
      </c>
      <c r="BP1061" t="s">
        <v>104</v>
      </c>
      <c r="BQ1061" t="s">
        <v>310</v>
      </c>
      <c r="BR1061" t="s">
        <v>116</v>
      </c>
      <c r="BS1061" t="s">
        <v>116</v>
      </c>
      <c r="BT1061">
        <v>0</v>
      </c>
      <c r="BV1061" s="1">
        <v>43466</v>
      </c>
      <c r="BW1061">
        <v>0</v>
      </c>
      <c r="BX1061">
        <v>0</v>
      </c>
      <c r="BY1061" t="s">
        <v>104</v>
      </c>
      <c r="BZ1061">
        <v>0</v>
      </c>
      <c r="CA1061">
        <v>0</v>
      </c>
      <c r="CB1061">
        <v>0</v>
      </c>
      <c r="CC1061">
        <v>0</v>
      </c>
      <c r="CD1061">
        <v>1</v>
      </c>
      <c r="CE1061">
        <v>165</v>
      </c>
      <c r="CF1061" t="s">
        <v>90</v>
      </c>
      <c r="CI1061" t="s">
        <v>111</v>
      </c>
      <c r="CJ1061" t="s">
        <v>118</v>
      </c>
      <c r="CK1061" t="s">
        <v>111</v>
      </c>
      <c r="CL1061" t="s">
        <v>119</v>
      </c>
      <c r="CM1061" t="s">
        <v>104</v>
      </c>
    </row>
    <row r="1062" spans="1:91" x14ac:dyDescent="0.25">
      <c r="A1062" t="s">
        <v>89</v>
      </c>
      <c r="B1062" t="s">
        <v>90</v>
      </c>
      <c r="C1062" t="s">
        <v>2491</v>
      </c>
      <c r="D1062" t="s">
        <v>2492</v>
      </c>
      <c r="E1062" s="4">
        <v>806134882679</v>
      </c>
      <c r="F1062" t="s">
        <v>2276</v>
      </c>
      <c r="G1062" s="4">
        <v>109</v>
      </c>
      <c r="H1062" s="4">
        <v>218</v>
      </c>
      <c r="I1062" t="s">
        <v>2244</v>
      </c>
      <c r="J1062" t="s">
        <v>1714</v>
      </c>
      <c r="K1062" t="s">
        <v>96</v>
      </c>
      <c r="L1062" t="s">
        <v>97</v>
      </c>
      <c r="M1062" t="s">
        <v>98</v>
      </c>
      <c r="N1062" t="s">
        <v>99</v>
      </c>
      <c r="P1062" t="s">
        <v>1715</v>
      </c>
      <c r="Q1062" t="s">
        <v>102</v>
      </c>
      <c r="R1062">
        <v>0</v>
      </c>
      <c r="S1062">
        <v>7</v>
      </c>
      <c r="T1062">
        <v>19.25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1</v>
      </c>
      <c r="AA1062">
        <v>60</v>
      </c>
      <c r="AB1062" t="s">
        <v>1623</v>
      </c>
      <c r="AD1062" t="s">
        <v>1623</v>
      </c>
      <c r="AE1062" t="s">
        <v>1623</v>
      </c>
      <c r="AF1062" t="s">
        <v>104</v>
      </c>
      <c r="AG1062" t="s">
        <v>105</v>
      </c>
      <c r="AH1062">
        <v>20</v>
      </c>
      <c r="AI1062">
        <v>13</v>
      </c>
      <c r="AJ1062">
        <v>10</v>
      </c>
      <c r="AK1062">
        <v>9</v>
      </c>
      <c r="AL1062">
        <v>0</v>
      </c>
      <c r="AM1062">
        <v>0</v>
      </c>
      <c r="AN1062">
        <v>0</v>
      </c>
      <c r="AO1062">
        <v>0</v>
      </c>
      <c r="AP1062" t="s">
        <v>106</v>
      </c>
      <c r="AQ1062" t="s">
        <v>107</v>
      </c>
      <c r="AR1062" t="s">
        <v>108</v>
      </c>
      <c r="AS1062" t="s">
        <v>109</v>
      </c>
      <c r="AT1062" t="s">
        <v>110</v>
      </c>
      <c r="AU1062" t="s">
        <v>104</v>
      </c>
      <c r="AX1062" t="s">
        <v>104</v>
      </c>
      <c r="AY1062">
        <v>0</v>
      </c>
      <c r="AZ1062">
        <v>0</v>
      </c>
      <c r="BA1062">
        <v>0</v>
      </c>
      <c r="BC1062">
        <v>0</v>
      </c>
      <c r="BD1062">
        <v>0</v>
      </c>
      <c r="BJ1062" t="s">
        <v>111</v>
      </c>
      <c r="BK1062" t="s">
        <v>113</v>
      </c>
      <c r="BL1062" t="str">
        <f>"https://www.hvlgroup.com/Products/Specs/"&amp;"HL289201-AGB"</f>
        <v>https://www.hvlgroup.com/Products/Specs/HL289201-AGB</v>
      </c>
      <c r="BM1062" t="s">
        <v>2493</v>
      </c>
      <c r="BN1062" t="str">
        <f>"https://www.hvlgroup.com/Product/"&amp;"HL289201-AGB"</f>
        <v>https://www.hvlgroup.com/Product/HL289201-AGB</v>
      </c>
      <c r="BO1062" t="s">
        <v>104</v>
      </c>
      <c r="BP1062" t="s">
        <v>104</v>
      </c>
      <c r="BQ1062" t="s">
        <v>1210</v>
      </c>
      <c r="BR1062" t="s">
        <v>116</v>
      </c>
      <c r="BS1062" t="s">
        <v>1717</v>
      </c>
      <c r="BT1062">
        <v>6.5</v>
      </c>
      <c r="BV1062" s="1">
        <v>43466</v>
      </c>
      <c r="BW1062">
        <v>0</v>
      </c>
      <c r="BX1062">
        <v>0</v>
      </c>
      <c r="BY1062" t="s">
        <v>104</v>
      </c>
      <c r="BZ1062">
        <v>0</v>
      </c>
      <c r="CA1062">
        <v>0</v>
      </c>
      <c r="CB1062">
        <v>0</v>
      </c>
      <c r="CC1062">
        <v>0</v>
      </c>
      <c r="CD1062">
        <v>1</v>
      </c>
      <c r="CE1062">
        <v>164</v>
      </c>
      <c r="CF1062" t="s">
        <v>90</v>
      </c>
      <c r="CI1062" t="s">
        <v>111</v>
      </c>
      <c r="CJ1062" t="s">
        <v>118</v>
      </c>
      <c r="CK1062" t="s">
        <v>111</v>
      </c>
      <c r="CL1062" t="s">
        <v>119</v>
      </c>
      <c r="CM1062" t="s">
        <v>104</v>
      </c>
    </row>
    <row r="1063" spans="1:91" x14ac:dyDescent="0.25">
      <c r="A1063" t="s">
        <v>89</v>
      </c>
      <c r="B1063" t="s">
        <v>90</v>
      </c>
      <c r="C1063" t="s">
        <v>2494</v>
      </c>
      <c r="D1063" t="s">
        <v>2492</v>
      </c>
      <c r="E1063" s="4">
        <v>806134882662</v>
      </c>
      <c r="F1063" t="s">
        <v>2276</v>
      </c>
      <c r="G1063" s="4">
        <v>109</v>
      </c>
      <c r="H1063" s="4">
        <v>218</v>
      </c>
      <c r="I1063" t="s">
        <v>2244</v>
      </c>
      <c r="J1063" t="s">
        <v>1714</v>
      </c>
      <c r="K1063" t="s">
        <v>96</v>
      </c>
      <c r="L1063" t="s">
        <v>97</v>
      </c>
      <c r="M1063" t="s">
        <v>98</v>
      </c>
      <c r="N1063" t="s">
        <v>124</v>
      </c>
      <c r="P1063" t="s">
        <v>1715</v>
      </c>
      <c r="Q1063" t="s">
        <v>102</v>
      </c>
      <c r="R1063">
        <v>0</v>
      </c>
      <c r="S1063">
        <v>7</v>
      </c>
      <c r="T1063">
        <v>19.25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1</v>
      </c>
      <c r="AA1063">
        <v>60</v>
      </c>
      <c r="AB1063" t="s">
        <v>1623</v>
      </c>
      <c r="AD1063" t="s">
        <v>1623</v>
      </c>
      <c r="AE1063" t="s">
        <v>1623</v>
      </c>
      <c r="AF1063" t="s">
        <v>104</v>
      </c>
      <c r="AG1063" t="s">
        <v>105</v>
      </c>
      <c r="AH1063">
        <v>20</v>
      </c>
      <c r="AI1063">
        <v>13</v>
      </c>
      <c r="AJ1063">
        <v>10</v>
      </c>
      <c r="AK1063">
        <v>9</v>
      </c>
      <c r="AL1063">
        <v>0</v>
      </c>
      <c r="AM1063">
        <v>0</v>
      </c>
      <c r="AN1063">
        <v>0</v>
      </c>
      <c r="AO1063">
        <v>0</v>
      </c>
      <c r="AP1063" t="s">
        <v>106</v>
      </c>
      <c r="AQ1063" t="s">
        <v>107</v>
      </c>
      <c r="AR1063" t="s">
        <v>108</v>
      </c>
      <c r="AS1063" t="s">
        <v>109</v>
      </c>
      <c r="AT1063" t="s">
        <v>110</v>
      </c>
      <c r="AU1063" t="s">
        <v>104</v>
      </c>
      <c r="AX1063" t="s">
        <v>104</v>
      </c>
      <c r="AY1063">
        <v>0</v>
      </c>
      <c r="AZ1063">
        <v>0</v>
      </c>
      <c r="BA1063">
        <v>0</v>
      </c>
      <c r="BC1063">
        <v>0</v>
      </c>
      <c r="BD1063">
        <v>0</v>
      </c>
      <c r="BJ1063" t="s">
        <v>111</v>
      </c>
      <c r="BK1063" t="s">
        <v>125</v>
      </c>
      <c r="BL1063" t="str">
        <f>"https://www.hvlgroup.com/Products/Specs/"&amp;"HL289201-PN"</f>
        <v>https://www.hvlgroup.com/Products/Specs/HL289201-PN</v>
      </c>
      <c r="BM1063" t="s">
        <v>2493</v>
      </c>
      <c r="BN1063" t="str">
        <f>"https://www.hvlgroup.com/Product/"&amp;"HL289201-PN"</f>
        <v>https://www.hvlgroup.com/Product/HL289201-PN</v>
      </c>
      <c r="BO1063" t="s">
        <v>104</v>
      </c>
      <c r="BP1063" t="s">
        <v>104</v>
      </c>
      <c r="BQ1063" t="s">
        <v>1210</v>
      </c>
      <c r="BR1063" t="s">
        <v>116</v>
      </c>
      <c r="BS1063" t="s">
        <v>1717</v>
      </c>
      <c r="BT1063">
        <v>6.5</v>
      </c>
      <c r="BV1063" s="1">
        <v>43466</v>
      </c>
      <c r="BW1063">
        <v>0</v>
      </c>
      <c r="BX1063">
        <v>0</v>
      </c>
      <c r="BY1063" t="s">
        <v>104</v>
      </c>
      <c r="BZ1063">
        <v>0</v>
      </c>
      <c r="CA1063">
        <v>0</v>
      </c>
      <c r="CB1063">
        <v>0</v>
      </c>
      <c r="CC1063">
        <v>0</v>
      </c>
      <c r="CD1063">
        <v>1</v>
      </c>
      <c r="CE1063">
        <v>164</v>
      </c>
      <c r="CF1063" t="s">
        <v>90</v>
      </c>
      <c r="CI1063" t="s">
        <v>111</v>
      </c>
      <c r="CJ1063" t="s">
        <v>118</v>
      </c>
      <c r="CK1063" t="s">
        <v>111</v>
      </c>
      <c r="CL1063" t="s">
        <v>119</v>
      </c>
      <c r="CM1063" t="s">
        <v>104</v>
      </c>
    </row>
    <row r="1064" spans="1:91" x14ac:dyDescent="0.25">
      <c r="A1064" t="s">
        <v>89</v>
      </c>
      <c r="B1064" t="s">
        <v>90</v>
      </c>
      <c r="C1064" t="s">
        <v>2495</v>
      </c>
      <c r="D1064" t="s">
        <v>2496</v>
      </c>
      <c r="E1064" s="4">
        <v>806134882648</v>
      </c>
      <c r="F1064" t="s">
        <v>2497</v>
      </c>
      <c r="G1064" s="4">
        <v>219</v>
      </c>
      <c r="H1064" s="4">
        <v>438</v>
      </c>
      <c r="I1064" t="s">
        <v>2498</v>
      </c>
      <c r="J1064" t="s">
        <v>1714</v>
      </c>
      <c r="K1064" t="s">
        <v>96</v>
      </c>
      <c r="L1064" t="s">
        <v>97</v>
      </c>
      <c r="M1064" t="s">
        <v>98</v>
      </c>
      <c r="N1064" t="s">
        <v>99</v>
      </c>
      <c r="P1064" t="s">
        <v>1715</v>
      </c>
      <c r="Q1064" t="s">
        <v>102</v>
      </c>
      <c r="R1064">
        <v>0</v>
      </c>
      <c r="S1064">
        <v>9.5</v>
      </c>
      <c r="T1064">
        <v>55.75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1</v>
      </c>
      <c r="AA1064">
        <v>60</v>
      </c>
      <c r="AB1064" t="s">
        <v>1623</v>
      </c>
      <c r="AD1064" t="s">
        <v>1623</v>
      </c>
      <c r="AE1064" t="s">
        <v>1623</v>
      </c>
      <c r="AF1064" t="s">
        <v>104</v>
      </c>
      <c r="AG1064" t="s">
        <v>105</v>
      </c>
      <c r="AH1064">
        <v>57</v>
      </c>
      <c r="AI1064">
        <v>20</v>
      </c>
      <c r="AJ1064">
        <v>16</v>
      </c>
      <c r="AK1064">
        <v>0</v>
      </c>
      <c r="AL1064">
        <v>0</v>
      </c>
      <c r="AM1064">
        <v>0</v>
      </c>
      <c r="AN1064">
        <v>0</v>
      </c>
      <c r="AO1064">
        <v>0</v>
      </c>
      <c r="AP1064" t="s">
        <v>106</v>
      </c>
      <c r="AQ1064" t="s">
        <v>107</v>
      </c>
      <c r="AR1064" t="s">
        <v>108</v>
      </c>
      <c r="AS1064" t="s">
        <v>109</v>
      </c>
      <c r="AT1064" t="s">
        <v>110</v>
      </c>
      <c r="AU1064" t="s">
        <v>104</v>
      </c>
      <c r="AX1064" t="s">
        <v>104</v>
      </c>
      <c r="AY1064">
        <v>0</v>
      </c>
      <c r="AZ1064">
        <v>0</v>
      </c>
      <c r="BA1064">
        <v>0</v>
      </c>
      <c r="BC1064">
        <v>0</v>
      </c>
      <c r="BD1064">
        <v>0</v>
      </c>
      <c r="BJ1064" t="s">
        <v>111</v>
      </c>
      <c r="BK1064" t="s">
        <v>113</v>
      </c>
      <c r="BL1064" t="str">
        <f>"https://www.hvlgroup.com/Products/Specs/"&amp;"HL289401-AGB"</f>
        <v>https://www.hvlgroup.com/Products/Specs/HL289401-AGB</v>
      </c>
      <c r="BM1064" t="s">
        <v>2499</v>
      </c>
      <c r="BN1064" t="str">
        <f>"https://www.hvlgroup.com/Product/"&amp;"HL289401-AGB"</f>
        <v>https://www.hvlgroup.com/Product/HL289401-AGB</v>
      </c>
      <c r="BO1064" t="s">
        <v>104</v>
      </c>
      <c r="BP1064" t="s">
        <v>104</v>
      </c>
      <c r="BQ1064" t="s">
        <v>1210</v>
      </c>
      <c r="BR1064" t="s">
        <v>116</v>
      </c>
      <c r="BS1064" t="s">
        <v>1722</v>
      </c>
      <c r="BT1064">
        <v>9</v>
      </c>
      <c r="BV1064" s="1">
        <v>43466</v>
      </c>
      <c r="BW1064">
        <v>0</v>
      </c>
      <c r="BX1064">
        <v>0</v>
      </c>
      <c r="BY1064" t="s">
        <v>104</v>
      </c>
      <c r="BZ1064">
        <v>0</v>
      </c>
      <c r="CA1064">
        <v>0</v>
      </c>
      <c r="CB1064">
        <v>0</v>
      </c>
      <c r="CC1064">
        <v>0</v>
      </c>
      <c r="CD1064">
        <v>1</v>
      </c>
      <c r="CE1064">
        <v>164</v>
      </c>
      <c r="CF1064" t="s">
        <v>90</v>
      </c>
      <c r="CI1064" t="s">
        <v>111</v>
      </c>
      <c r="CJ1064" t="s">
        <v>118</v>
      </c>
      <c r="CK1064" t="s">
        <v>111</v>
      </c>
      <c r="CL1064" t="s">
        <v>119</v>
      </c>
      <c r="CM1064" t="s">
        <v>104</v>
      </c>
    </row>
    <row r="1065" spans="1:91" x14ac:dyDescent="0.25">
      <c r="A1065" t="s">
        <v>89</v>
      </c>
      <c r="B1065" t="s">
        <v>90</v>
      </c>
      <c r="C1065" t="s">
        <v>2500</v>
      </c>
      <c r="D1065" t="s">
        <v>2496</v>
      </c>
      <c r="E1065" s="4">
        <v>806134882358</v>
      </c>
      <c r="F1065" t="s">
        <v>2497</v>
      </c>
      <c r="G1065" s="4">
        <v>219</v>
      </c>
      <c r="H1065" s="4">
        <v>438</v>
      </c>
      <c r="I1065" t="s">
        <v>2498</v>
      </c>
      <c r="J1065" t="s">
        <v>1714</v>
      </c>
      <c r="K1065" t="s">
        <v>96</v>
      </c>
      <c r="L1065" t="s">
        <v>97</v>
      </c>
      <c r="M1065" t="s">
        <v>98</v>
      </c>
      <c r="N1065" t="s">
        <v>124</v>
      </c>
      <c r="P1065" t="s">
        <v>1715</v>
      </c>
      <c r="Q1065" t="s">
        <v>102</v>
      </c>
      <c r="R1065">
        <v>0</v>
      </c>
      <c r="S1065">
        <v>9.5</v>
      </c>
      <c r="T1065">
        <v>55.75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1</v>
      </c>
      <c r="AA1065">
        <v>60</v>
      </c>
      <c r="AB1065" t="s">
        <v>1623</v>
      </c>
      <c r="AD1065" t="s">
        <v>1623</v>
      </c>
      <c r="AE1065" t="s">
        <v>1623</v>
      </c>
      <c r="AF1065" t="s">
        <v>104</v>
      </c>
      <c r="AG1065" t="s">
        <v>105</v>
      </c>
      <c r="AH1065">
        <v>57</v>
      </c>
      <c r="AI1065">
        <v>20</v>
      </c>
      <c r="AJ1065">
        <v>16</v>
      </c>
      <c r="AK1065">
        <v>0</v>
      </c>
      <c r="AL1065">
        <v>0</v>
      </c>
      <c r="AM1065">
        <v>0</v>
      </c>
      <c r="AN1065">
        <v>0</v>
      </c>
      <c r="AO1065">
        <v>0</v>
      </c>
      <c r="AP1065" t="s">
        <v>106</v>
      </c>
      <c r="AQ1065" t="s">
        <v>107</v>
      </c>
      <c r="AR1065" t="s">
        <v>108</v>
      </c>
      <c r="AS1065" t="s">
        <v>109</v>
      </c>
      <c r="AT1065" t="s">
        <v>110</v>
      </c>
      <c r="AU1065" t="s">
        <v>104</v>
      </c>
      <c r="AX1065" t="s">
        <v>104</v>
      </c>
      <c r="AY1065">
        <v>0</v>
      </c>
      <c r="AZ1065">
        <v>0</v>
      </c>
      <c r="BA1065">
        <v>0</v>
      </c>
      <c r="BC1065">
        <v>0</v>
      </c>
      <c r="BD1065">
        <v>0</v>
      </c>
      <c r="BJ1065" t="s">
        <v>111</v>
      </c>
      <c r="BK1065" t="s">
        <v>125</v>
      </c>
      <c r="BL1065" t="str">
        <f>"https://www.hvlgroup.com/Products/Specs/"&amp;"HL289401-PN"</f>
        <v>https://www.hvlgroup.com/Products/Specs/HL289401-PN</v>
      </c>
      <c r="BM1065" t="s">
        <v>2499</v>
      </c>
      <c r="BN1065" t="str">
        <f>"https://www.hvlgroup.com/Product/"&amp;"HL289401-PN"</f>
        <v>https://www.hvlgroup.com/Product/HL289401-PN</v>
      </c>
      <c r="BO1065" t="s">
        <v>104</v>
      </c>
      <c r="BP1065" t="s">
        <v>104</v>
      </c>
      <c r="BQ1065" t="s">
        <v>1210</v>
      </c>
      <c r="BR1065" t="s">
        <v>116</v>
      </c>
      <c r="BS1065" t="s">
        <v>1722</v>
      </c>
      <c r="BT1065">
        <v>9</v>
      </c>
      <c r="BV1065" s="1">
        <v>43466</v>
      </c>
      <c r="BW1065">
        <v>0</v>
      </c>
      <c r="BX1065">
        <v>0</v>
      </c>
      <c r="BY1065" t="s">
        <v>104</v>
      </c>
      <c r="BZ1065">
        <v>0</v>
      </c>
      <c r="CA1065">
        <v>0</v>
      </c>
      <c r="CB1065">
        <v>0</v>
      </c>
      <c r="CC1065">
        <v>0</v>
      </c>
      <c r="CD1065">
        <v>1</v>
      </c>
      <c r="CE1065">
        <v>164</v>
      </c>
      <c r="CF1065" t="s">
        <v>90</v>
      </c>
      <c r="CI1065" t="s">
        <v>111</v>
      </c>
      <c r="CJ1065" t="s">
        <v>118</v>
      </c>
      <c r="CK1065" t="s">
        <v>111</v>
      </c>
      <c r="CL1065" t="s">
        <v>119</v>
      </c>
      <c r="CM1065" t="s">
        <v>104</v>
      </c>
    </row>
    <row r="1066" spans="1:91" x14ac:dyDescent="0.25">
      <c r="A1066" t="s">
        <v>89</v>
      </c>
      <c r="B1066" t="s">
        <v>90</v>
      </c>
      <c r="C1066" t="s">
        <v>2501</v>
      </c>
      <c r="D1066" t="s">
        <v>2502</v>
      </c>
      <c r="E1066" s="4">
        <v>806134882631</v>
      </c>
      <c r="F1066" t="s">
        <v>2229</v>
      </c>
      <c r="G1066" s="4">
        <v>98</v>
      </c>
      <c r="H1066" s="4">
        <v>196</v>
      </c>
      <c r="I1066" t="s">
        <v>548</v>
      </c>
      <c r="J1066" t="s">
        <v>2503</v>
      </c>
      <c r="K1066" t="s">
        <v>96</v>
      </c>
      <c r="L1066" t="s">
        <v>97</v>
      </c>
      <c r="M1066" t="s">
        <v>98</v>
      </c>
      <c r="N1066" t="s">
        <v>99</v>
      </c>
      <c r="P1066" t="s">
        <v>1860</v>
      </c>
      <c r="Q1066" t="s">
        <v>102</v>
      </c>
      <c r="R1066">
        <v>0</v>
      </c>
      <c r="S1066">
        <v>7</v>
      </c>
      <c r="T1066">
        <v>24.25</v>
      </c>
      <c r="U1066">
        <v>0</v>
      </c>
      <c r="V1066">
        <v>0</v>
      </c>
      <c r="W1066">
        <v>0</v>
      </c>
      <c r="X1066">
        <v>9</v>
      </c>
      <c r="Y1066">
        <v>0</v>
      </c>
      <c r="Z1066">
        <v>1</v>
      </c>
      <c r="AA1066">
        <v>60</v>
      </c>
      <c r="AB1066" t="s">
        <v>1623</v>
      </c>
      <c r="AD1066" t="s">
        <v>1623</v>
      </c>
      <c r="AE1066" t="s">
        <v>1623</v>
      </c>
      <c r="AF1066" t="s">
        <v>104</v>
      </c>
      <c r="AG1066" t="s">
        <v>105</v>
      </c>
      <c r="AH1066">
        <v>27</v>
      </c>
      <c r="AI1066">
        <v>10</v>
      </c>
      <c r="AJ1066">
        <v>10</v>
      </c>
      <c r="AK1066">
        <v>0</v>
      </c>
      <c r="AL1066">
        <v>0</v>
      </c>
      <c r="AM1066">
        <v>0</v>
      </c>
      <c r="AN1066">
        <v>0</v>
      </c>
      <c r="AO1066">
        <v>0</v>
      </c>
      <c r="AP1066" t="s">
        <v>106</v>
      </c>
      <c r="AQ1066" t="s">
        <v>107</v>
      </c>
      <c r="AR1066" t="s">
        <v>108</v>
      </c>
      <c r="AS1066" t="s">
        <v>109</v>
      </c>
      <c r="AT1066" t="s">
        <v>110</v>
      </c>
      <c r="AU1066" t="s">
        <v>104</v>
      </c>
      <c r="AV1066" t="s">
        <v>2252</v>
      </c>
      <c r="AW1066" t="s">
        <v>2252</v>
      </c>
      <c r="AX1066" t="s">
        <v>104</v>
      </c>
      <c r="AY1066">
        <v>0</v>
      </c>
      <c r="AZ1066">
        <v>0</v>
      </c>
      <c r="BA1066">
        <v>2</v>
      </c>
      <c r="BC1066">
        <v>0</v>
      </c>
      <c r="BD1066">
        <v>0</v>
      </c>
      <c r="BJ1066" t="s">
        <v>111</v>
      </c>
      <c r="BK1066" t="s">
        <v>113</v>
      </c>
      <c r="BL1066" t="str">
        <f>"https://www.hvlgroup.com/Products/Specs/"&amp;"HL290101-AGB"</f>
        <v>https://www.hvlgroup.com/Products/Specs/HL290101-AGB</v>
      </c>
      <c r="BM1066" t="s">
        <v>2504</v>
      </c>
      <c r="BN1066" t="str">
        <f>"https://www.hvlgroup.com/Product/"&amp;"HL290101-AGB"</f>
        <v>https://www.hvlgroup.com/Product/HL290101-AGB</v>
      </c>
      <c r="BO1066" t="s">
        <v>104</v>
      </c>
      <c r="BP1066" t="s">
        <v>104</v>
      </c>
      <c r="BQ1066" t="s">
        <v>115</v>
      </c>
      <c r="BR1066" t="s">
        <v>116</v>
      </c>
      <c r="BS1066" t="s">
        <v>2505</v>
      </c>
      <c r="BT1066">
        <v>6.5</v>
      </c>
      <c r="BV1066" s="1">
        <v>43466</v>
      </c>
      <c r="BW1066">
        <v>0</v>
      </c>
      <c r="BX1066">
        <v>0</v>
      </c>
      <c r="BY1066" t="s">
        <v>104</v>
      </c>
      <c r="BZ1066">
        <v>0</v>
      </c>
      <c r="CA1066">
        <v>0</v>
      </c>
      <c r="CB1066">
        <v>0</v>
      </c>
      <c r="CC1066">
        <v>0</v>
      </c>
      <c r="CD1066">
        <v>1</v>
      </c>
      <c r="CE1066">
        <v>110</v>
      </c>
      <c r="CF1066" t="s">
        <v>90</v>
      </c>
      <c r="CI1066" t="s">
        <v>111</v>
      </c>
      <c r="CJ1066" t="s">
        <v>118</v>
      </c>
      <c r="CK1066" t="s">
        <v>111</v>
      </c>
      <c r="CL1066" t="s">
        <v>119</v>
      </c>
      <c r="CM1066" t="s">
        <v>104</v>
      </c>
    </row>
    <row r="1067" spans="1:91" x14ac:dyDescent="0.25">
      <c r="A1067" t="s">
        <v>89</v>
      </c>
      <c r="B1067" t="s">
        <v>90</v>
      </c>
      <c r="C1067" t="s">
        <v>2506</v>
      </c>
      <c r="D1067" t="s">
        <v>2502</v>
      </c>
      <c r="E1067" s="4">
        <v>806134882624</v>
      </c>
      <c r="F1067" t="s">
        <v>2229</v>
      </c>
      <c r="G1067" s="4">
        <v>98</v>
      </c>
      <c r="H1067" s="4">
        <v>196</v>
      </c>
      <c r="I1067" t="s">
        <v>548</v>
      </c>
      <c r="J1067" t="s">
        <v>2503</v>
      </c>
      <c r="K1067" t="s">
        <v>96</v>
      </c>
      <c r="L1067" t="s">
        <v>97</v>
      </c>
      <c r="M1067" t="s">
        <v>98</v>
      </c>
      <c r="N1067" t="s">
        <v>121</v>
      </c>
      <c r="P1067" t="s">
        <v>1860</v>
      </c>
      <c r="Q1067" t="s">
        <v>102</v>
      </c>
      <c r="R1067">
        <v>0</v>
      </c>
      <c r="S1067">
        <v>7</v>
      </c>
      <c r="T1067">
        <v>24.25</v>
      </c>
      <c r="U1067">
        <v>0</v>
      </c>
      <c r="V1067">
        <v>0</v>
      </c>
      <c r="W1067">
        <v>0</v>
      </c>
      <c r="X1067">
        <v>9</v>
      </c>
      <c r="Y1067">
        <v>0</v>
      </c>
      <c r="Z1067">
        <v>1</v>
      </c>
      <c r="AA1067">
        <v>60</v>
      </c>
      <c r="AB1067" t="s">
        <v>1623</v>
      </c>
      <c r="AD1067" t="s">
        <v>1623</v>
      </c>
      <c r="AE1067" t="s">
        <v>1623</v>
      </c>
      <c r="AF1067" t="s">
        <v>104</v>
      </c>
      <c r="AG1067" t="s">
        <v>105</v>
      </c>
      <c r="AH1067">
        <v>27</v>
      </c>
      <c r="AI1067">
        <v>10</v>
      </c>
      <c r="AJ1067">
        <v>10</v>
      </c>
      <c r="AK1067">
        <v>0</v>
      </c>
      <c r="AL1067">
        <v>0</v>
      </c>
      <c r="AM1067">
        <v>0</v>
      </c>
      <c r="AN1067">
        <v>0</v>
      </c>
      <c r="AO1067">
        <v>0</v>
      </c>
      <c r="AP1067" t="s">
        <v>106</v>
      </c>
      <c r="AQ1067" t="s">
        <v>107</v>
      </c>
      <c r="AR1067" t="s">
        <v>108</v>
      </c>
      <c r="AS1067" t="s">
        <v>109</v>
      </c>
      <c r="AT1067" t="s">
        <v>110</v>
      </c>
      <c r="AU1067" t="s">
        <v>104</v>
      </c>
      <c r="AV1067" t="s">
        <v>2252</v>
      </c>
      <c r="AW1067" t="s">
        <v>2252</v>
      </c>
      <c r="AX1067" t="s">
        <v>104</v>
      </c>
      <c r="AY1067">
        <v>0</v>
      </c>
      <c r="AZ1067">
        <v>0</v>
      </c>
      <c r="BA1067">
        <v>2</v>
      </c>
      <c r="BC1067">
        <v>0</v>
      </c>
      <c r="BD1067">
        <v>0</v>
      </c>
      <c r="BJ1067" t="s">
        <v>111</v>
      </c>
      <c r="BK1067" t="s">
        <v>122</v>
      </c>
      <c r="BL1067" t="str">
        <f>"https://www.hvlgroup.com/Products/Specs/"&amp;"HL290101-OB"</f>
        <v>https://www.hvlgroup.com/Products/Specs/HL290101-OB</v>
      </c>
      <c r="BM1067" t="s">
        <v>2504</v>
      </c>
      <c r="BN1067" t="str">
        <f>"https://www.hvlgroup.com/Product/"&amp;"HL290101-OB"</f>
        <v>https://www.hvlgroup.com/Product/HL290101-OB</v>
      </c>
      <c r="BO1067" t="s">
        <v>104</v>
      </c>
      <c r="BP1067" t="s">
        <v>104</v>
      </c>
      <c r="BQ1067" t="s">
        <v>115</v>
      </c>
      <c r="BR1067" t="s">
        <v>116</v>
      </c>
      <c r="BS1067" t="s">
        <v>2505</v>
      </c>
      <c r="BT1067">
        <v>6.5</v>
      </c>
      <c r="BV1067" s="1">
        <v>43466</v>
      </c>
      <c r="BW1067">
        <v>0</v>
      </c>
      <c r="BX1067">
        <v>0</v>
      </c>
      <c r="BY1067" t="s">
        <v>104</v>
      </c>
      <c r="BZ1067">
        <v>0</v>
      </c>
      <c r="CA1067">
        <v>0</v>
      </c>
      <c r="CB1067">
        <v>0</v>
      </c>
      <c r="CC1067">
        <v>0</v>
      </c>
      <c r="CD1067">
        <v>1</v>
      </c>
      <c r="CE1067">
        <v>110</v>
      </c>
      <c r="CF1067" t="s">
        <v>90</v>
      </c>
      <c r="CI1067" t="s">
        <v>111</v>
      </c>
      <c r="CJ1067" t="s">
        <v>118</v>
      </c>
      <c r="CK1067" t="s">
        <v>111</v>
      </c>
      <c r="CL1067" t="s">
        <v>119</v>
      </c>
      <c r="CM1067" t="s">
        <v>104</v>
      </c>
    </row>
    <row r="1068" spans="1:91" x14ac:dyDescent="0.25">
      <c r="A1068" t="s">
        <v>89</v>
      </c>
      <c r="B1068" t="s">
        <v>90</v>
      </c>
      <c r="C1068" t="s">
        <v>2507</v>
      </c>
      <c r="D1068" t="s">
        <v>2502</v>
      </c>
      <c r="E1068" s="4">
        <v>806134882617</v>
      </c>
      <c r="F1068" t="s">
        <v>2229</v>
      </c>
      <c r="G1068" s="4">
        <v>98</v>
      </c>
      <c r="H1068" s="4">
        <v>196</v>
      </c>
      <c r="I1068" t="s">
        <v>548</v>
      </c>
      <c r="J1068" t="s">
        <v>2503</v>
      </c>
      <c r="K1068" t="s">
        <v>96</v>
      </c>
      <c r="L1068" t="s">
        <v>97</v>
      </c>
      <c r="M1068" t="s">
        <v>98</v>
      </c>
      <c r="N1068" t="s">
        <v>124</v>
      </c>
      <c r="P1068" t="s">
        <v>1860</v>
      </c>
      <c r="Q1068" t="s">
        <v>102</v>
      </c>
      <c r="R1068">
        <v>0</v>
      </c>
      <c r="S1068">
        <v>7</v>
      </c>
      <c r="T1068">
        <v>24.25</v>
      </c>
      <c r="U1068">
        <v>0</v>
      </c>
      <c r="V1068">
        <v>0</v>
      </c>
      <c r="W1068">
        <v>0</v>
      </c>
      <c r="X1068">
        <v>9</v>
      </c>
      <c r="Y1068">
        <v>0</v>
      </c>
      <c r="Z1068">
        <v>1</v>
      </c>
      <c r="AA1068">
        <v>60</v>
      </c>
      <c r="AB1068" t="s">
        <v>1623</v>
      </c>
      <c r="AD1068" t="s">
        <v>1623</v>
      </c>
      <c r="AE1068" t="s">
        <v>1623</v>
      </c>
      <c r="AF1068" t="s">
        <v>104</v>
      </c>
      <c r="AG1068" t="s">
        <v>105</v>
      </c>
      <c r="AH1068">
        <v>27</v>
      </c>
      <c r="AI1068">
        <v>10</v>
      </c>
      <c r="AJ1068">
        <v>10</v>
      </c>
      <c r="AK1068">
        <v>0</v>
      </c>
      <c r="AL1068">
        <v>0</v>
      </c>
      <c r="AM1068">
        <v>0</v>
      </c>
      <c r="AN1068">
        <v>0</v>
      </c>
      <c r="AO1068">
        <v>0</v>
      </c>
      <c r="AP1068" t="s">
        <v>106</v>
      </c>
      <c r="AQ1068" t="s">
        <v>107</v>
      </c>
      <c r="AR1068" t="s">
        <v>108</v>
      </c>
      <c r="AS1068" t="s">
        <v>109</v>
      </c>
      <c r="AT1068" t="s">
        <v>110</v>
      </c>
      <c r="AU1068" t="s">
        <v>104</v>
      </c>
      <c r="AV1068" t="s">
        <v>2252</v>
      </c>
      <c r="AW1068" t="s">
        <v>2252</v>
      </c>
      <c r="AX1068" t="s">
        <v>104</v>
      </c>
      <c r="AY1068">
        <v>0</v>
      </c>
      <c r="AZ1068">
        <v>0</v>
      </c>
      <c r="BA1068">
        <v>2</v>
      </c>
      <c r="BC1068">
        <v>0</v>
      </c>
      <c r="BD1068">
        <v>0</v>
      </c>
      <c r="BJ1068" t="s">
        <v>111</v>
      </c>
      <c r="BK1068" t="s">
        <v>125</v>
      </c>
      <c r="BL1068" t="str">
        <f>"https://www.hvlgroup.com/Products/Specs/"&amp;"HL290101-PN"</f>
        <v>https://www.hvlgroup.com/Products/Specs/HL290101-PN</v>
      </c>
      <c r="BM1068" t="s">
        <v>2504</v>
      </c>
      <c r="BN1068" t="str">
        <f>"https://www.hvlgroup.com/Product/"&amp;"HL290101-PN"</f>
        <v>https://www.hvlgroup.com/Product/HL290101-PN</v>
      </c>
      <c r="BO1068" t="s">
        <v>104</v>
      </c>
      <c r="BP1068" t="s">
        <v>104</v>
      </c>
      <c r="BQ1068" t="s">
        <v>115</v>
      </c>
      <c r="BR1068" t="s">
        <v>116</v>
      </c>
      <c r="BS1068" t="s">
        <v>2505</v>
      </c>
      <c r="BT1068">
        <v>6.5</v>
      </c>
      <c r="BV1068" s="1">
        <v>43466</v>
      </c>
      <c r="BW1068">
        <v>0</v>
      </c>
      <c r="BX1068">
        <v>0</v>
      </c>
      <c r="BY1068" t="s">
        <v>104</v>
      </c>
      <c r="BZ1068">
        <v>0</v>
      </c>
      <c r="CA1068">
        <v>0</v>
      </c>
      <c r="CB1068">
        <v>0</v>
      </c>
      <c r="CC1068">
        <v>0</v>
      </c>
      <c r="CD1068">
        <v>1</v>
      </c>
      <c r="CE1068">
        <v>110</v>
      </c>
      <c r="CF1068" t="s">
        <v>90</v>
      </c>
      <c r="CI1068" t="s">
        <v>111</v>
      </c>
      <c r="CJ1068" t="s">
        <v>118</v>
      </c>
      <c r="CK1068" t="s">
        <v>111</v>
      </c>
      <c r="CL1068" t="s">
        <v>119</v>
      </c>
      <c r="CM1068" t="s">
        <v>104</v>
      </c>
    </row>
    <row r="1069" spans="1:91" x14ac:dyDescent="0.25">
      <c r="A1069" t="s">
        <v>89</v>
      </c>
      <c r="B1069" t="s">
        <v>90</v>
      </c>
      <c r="C1069" t="s">
        <v>2508</v>
      </c>
      <c r="D1069" t="s">
        <v>2509</v>
      </c>
      <c r="E1069" s="4">
        <v>806134882433</v>
      </c>
      <c r="F1069" t="s">
        <v>2229</v>
      </c>
      <c r="G1069" s="4">
        <v>83</v>
      </c>
      <c r="H1069" s="4">
        <v>166</v>
      </c>
      <c r="I1069" t="s">
        <v>94</v>
      </c>
      <c r="J1069" t="s">
        <v>2510</v>
      </c>
      <c r="K1069" t="s">
        <v>96</v>
      </c>
      <c r="L1069" t="s">
        <v>97</v>
      </c>
      <c r="M1069" t="s">
        <v>98</v>
      </c>
      <c r="N1069" t="s">
        <v>99</v>
      </c>
      <c r="P1069" t="s">
        <v>1519</v>
      </c>
      <c r="Q1069" t="s">
        <v>102</v>
      </c>
      <c r="R1069">
        <v>0</v>
      </c>
      <c r="S1069">
        <v>6.25</v>
      </c>
      <c r="T1069">
        <v>13.25</v>
      </c>
      <c r="U1069">
        <v>0</v>
      </c>
      <c r="V1069">
        <v>0</v>
      </c>
      <c r="W1069">
        <v>0</v>
      </c>
      <c r="X1069">
        <v>8</v>
      </c>
      <c r="Y1069">
        <v>0</v>
      </c>
      <c r="Z1069">
        <v>1</v>
      </c>
      <c r="AA1069">
        <v>60</v>
      </c>
      <c r="AB1069" t="s">
        <v>1623</v>
      </c>
      <c r="AD1069" t="s">
        <v>1623</v>
      </c>
      <c r="AE1069" t="s">
        <v>1623</v>
      </c>
      <c r="AF1069" t="s">
        <v>104</v>
      </c>
      <c r="AG1069" t="s">
        <v>105</v>
      </c>
      <c r="AH1069">
        <v>15</v>
      </c>
      <c r="AI1069">
        <v>12</v>
      </c>
      <c r="AJ1069">
        <v>10</v>
      </c>
      <c r="AK1069">
        <v>7</v>
      </c>
      <c r="AL1069">
        <v>0</v>
      </c>
      <c r="AM1069">
        <v>0</v>
      </c>
      <c r="AN1069">
        <v>0</v>
      </c>
      <c r="AO1069">
        <v>0</v>
      </c>
      <c r="AP1069" t="s">
        <v>106</v>
      </c>
      <c r="AQ1069" t="s">
        <v>107</v>
      </c>
      <c r="AR1069" t="s">
        <v>108</v>
      </c>
      <c r="AS1069" t="s">
        <v>109</v>
      </c>
      <c r="AT1069" t="s">
        <v>110</v>
      </c>
      <c r="AU1069" t="s">
        <v>104</v>
      </c>
      <c r="AV1069" t="s">
        <v>2252</v>
      </c>
      <c r="AW1069" t="s">
        <v>2252</v>
      </c>
      <c r="AX1069" t="s">
        <v>104</v>
      </c>
      <c r="AY1069">
        <v>1.25</v>
      </c>
      <c r="AZ1069">
        <v>0</v>
      </c>
      <c r="BA1069">
        <v>0</v>
      </c>
      <c r="BC1069">
        <v>0</v>
      </c>
      <c r="BD1069">
        <v>0</v>
      </c>
      <c r="BJ1069" t="s">
        <v>111</v>
      </c>
      <c r="BK1069" t="s">
        <v>113</v>
      </c>
      <c r="BL1069" t="str">
        <f>"https://www.hvlgroup.com/Products/Specs/"&amp;"HL291101-AGB"</f>
        <v>https://www.hvlgroup.com/Products/Specs/HL291101-AGB</v>
      </c>
      <c r="BM1069" t="s">
        <v>2511</v>
      </c>
      <c r="BN1069" t="str">
        <f>"https://www.hvlgroup.com/Product/"&amp;"HL291101-AGB"</f>
        <v>https://www.hvlgroup.com/Product/HL291101-AGB</v>
      </c>
      <c r="BO1069" t="s">
        <v>104</v>
      </c>
      <c r="BP1069" t="s">
        <v>104</v>
      </c>
      <c r="BQ1069" t="s">
        <v>2004</v>
      </c>
      <c r="BR1069" t="s">
        <v>116</v>
      </c>
      <c r="BS1069" t="s">
        <v>2512</v>
      </c>
      <c r="BT1069">
        <v>6.75</v>
      </c>
      <c r="BV1069" s="1">
        <v>43466</v>
      </c>
      <c r="BW1069">
        <v>0</v>
      </c>
      <c r="BX1069">
        <v>0</v>
      </c>
      <c r="BY1069" t="s">
        <v>104</v>
      </c>
      <c r="BZ1069">
        <v>0</v>
      </c>
      <c r="CA1069">
        <v>0</v>
      </c>
      <c r="CB1069">
        <v>0</v>
      </c>
      <c r="CC1069">
        <v>0</v>
      </c>
      <c r="CD1069">
        <v>1</v>
      </c>
      <c r="CE1069">
        <v>109</v>
      </c>
      <c r="CF1069" t="s">
        <v>90</v>
      </c>
      <c r="CI1069" t="s">
        <v>111</v>
      </c>
      <c r="CJ1069" t="s">
        <v>118</v>
      </c>
      <c r="CK1069" t="s">
        <v>111</v>
      </c>
      <c r="CL1069" t="s">
        <v>119</v>
      </c>
      <c r="CM1069" t="s">
        <v>104</v>
      </c>
    </row>
    <row r="1070" spans="1:91" x14ac:dyDescent="0.25">
      <c r="A1070" t="s">
        <v>89</v>
      </c>
      <c r="B1070" t="s">
        <v>90</v>
      </c>
      <c r="C1070" t="s">
        <v>2513</v>
      </c>
      <c r="D1070" t="s">
        <v>2509</v>
      </c>
      <c r="E1070" s="4">
        <v>806134882655</v>
      </c>
      <c r="F1070" t="s">
        <v>2229</v>
      </c>
      <c r="G1070" s="4">
        <v>83</v>
      </c>
      <c r="H1070" s="4">
        <v>166</v>
      </c>
      <c r="I1070" t="s">
        <v>94</v>
      </c>
      <c r="J1070" t="s">
        <v>2510</v>
      </c>
      <c r="K1070" t="s">
        <v>96</v>
      </c>
      <c r="L1070" t="s">
        <v>97</v>
      </c>
      <c r="M1070" t="s">
        <v>98</v>
      </c>
      <c r="N1070" t="s">
        <v>121</v>
      </c>
      <c r="P1070" t="s">
        <v>1519</v>
      </c>
      <c r="Q1070" t="s">
        <v>102</v>
      </c>
      <c r="R1070">
        <v>0</v>
      </c>
      <c r="S1070">
        <v>6.25</v>
      </c>
      <c r="T1070">
        <v>13.25</v>
      </c>
      <c r="U1070">
        <v>0</v>
      </c>
      <c r="V1070">
        <v>0</v>
      </c>
      <c r="W1070">
        <v>0</v>
      </c>
      <c r="X1070">
        <v>8</v>
      </c>
      <c r="Y1070">
        <v>0</v>
      </c>
      <c r="Z1070">
        <v>1</v>
      </c>
      <c r="AA1070">
        <v>60</v>
      </c>
      <c r="AB1070" t="s">
        <v>1623</v>
      </c>
      <c r="AD1070" t="s">
        <v>1623</v>
      </c>
      <c r="AE1070" t="s">
        <v>1623</v>
      </c>
      <c r="AF1070" t="s">
        <v>104</v>
      </c>
      <c r="AG1070" t="s">
        <v>105</v>
      </c>
      <c r="AH1070">
        <v>15</v>
      </c>
      <c r="AI1070">
        <v>12</v>
      </c>
      <c r="AJ1070">
        <v>10</v>
      </c>
      <c r="AK1070">
        <v>7</v>
      </c>
      <c r="AL1070">
        <v>0</v>
      </c>
      <c r="AM1070">
        <v>0</v>
      </c>
      <c r="AN1070">
        <v>0</v>
      </c>
      <c r="AO1070">
        <v>0</v>
      </c>
      <c r="AP1070" t="s">
        <v>106</v>
      </c>
      <c r="AQ1070" t="s">
        <v>107</v>
      </c>
      <c r="AR1070" t="s">
        <v>108</v>
      </c>
      <c r="AS1070" t="s">
        <v>109</v>
      </c>
      <c r="AT1070" t="s">
        <v>110</v>
      </c>
      <c r="AU1070" t="s">
        <v>104</v>
      </c>
      <c r="AV1070" t="s">
        <v>2252</v>
      </c>
      <c r="AW1070" t="s">
        <v>2252</v>
      </c>
      <c r="AX1070" t="s">
        <v>104</v>
      </c>
      <c r="AY1070">
        <v>1.25</v>
      </c>
      <c r="AZ1070">
        <v>0</v>
      </c>
      <c r="BA1070">
        <v>0</v>
      </c>
      <c r="BC1070">
        <v>0</v>
      </c>
      <c r="BD1070">
        <v>0</v>
      </c>
      <c r="BJ1070" t="s">
        <v>111</v>
      </c>
      <c r="BK1070" t="s">
        <v>122</v>
      </c>
      <c r="BL1070" t="str">
        <f>"https://www.hvlgroup.com/Products/Specs/"&amp;"HL291101-OB"</f>
        <v>https://www.hvlgroup.com/Products/Specs/HL291101-OB</v>
      </c>
      <c r="BM1070" t="s">
        <v>2511</v>
      </c>
      <c r="BN1070" t="str">
        <f>"https://www.hvlgroup.com/Product/"&amp;"HL291101-OB"</f>
        <v>https://www.hvlgroup.com/Product/HL291101-OB</v>
      </c>
      <c r="BO1070" t="s">
        <v>104</v>
      </c>
      <c r="BP1070" t="s">
        <v>104</v>
      </c>
      <c r="BQ1070" t="s">
        <v>2004</v>
      </c>
      <c r="BR1070" t="s">
        <v>116</v>
      </c>
      <c r="BS1070" t="s">
        <v>2512</v>
      </c>
      <c r="BT1070">
        <v>6.75</v>
      </c>
      <c r="BV1070" s="1">
        <v>43466</v>
      </c>
      <c r="BW1070">
        <v>0</v>
      </c>
      <c r="BX1070">
        <v>0</v>
      </c>
      <c r="BY1070" t="s">
        <v>104</v>
      </c>
      <c r="BZ1070">
        <v>0</v>
      </c>
      <c r="CA1070">
        <v>0</v>
      </c>
      <c r="CB1070">
        <v>0</v>
      </c>
      <c r="CC1070">
        <v>0</v>
      </c>
      <c r="CD1070">
        <v>1</v>
      </c>
      <c r="CE1070">
        <v>109</v>
      </c>
      <c r="CF1070" t="s">
        <v>90</v>
      </c>
      <c r="CI1070" t="s">
        <v>111</v>
      </c>
      <c r="CJ1070" t="s">
        <v>118</v>
      </c>
      <c r="CK1070" t="s">
        <v>111</v>
      </c>
      <c r="CL1070" t="s">
        <v>119</v>
      </c>
      <c r="CM1070" t="s">
        <v>104</v>
      </c>
    </row>
    <row r="1071" spans="1:91" x14ac:dyDescent="0.25">
      <c r="A1071" t="s">
        <v>89</v>
      </c>
      <c r="B1071" t="s">
        <v>90</v>
      </c>
      <c r="C1071" t="s">
        <v>2514</v>
      </c>
      <c r="D1071" t="s">
        <v>2509</v>
      </c>
      <c r="E1071" s="4">
        <v>806134882594</v>
      </c>
      <c r="F1071" t="s">
        <v>2229</v>
      </c>
      <c r="G1071" s="4">
        <v>83</v>
      </c>
      <c r="H1071" s="4">
        <v>166</v>
      </c>
      <c r="I1071" t="s">
        <v>94</v>
      </c>
      <c r="J1071" t="s">
        <v>2510</v>
      </c>
      <c r="K1071" t="s">
        <v>96</v>
      </c>
      <c r="L1071" t="s">
        <v>97</v>
      </c>
      <c r="M1071" t="s">
        <v>98</v>
      </c>
      <c r="N1071" t="s">
        <v>124</v>
      </c>
      <c r="P1071" t="s">
        <v>1519</v>
      </c>
      <c r="Q1071" t="s">
        <v>102</v>
      </c>
      <c r="R1071">
        <v>0</v>
      </c>
      <c r="S1071">
        <v>6.25</v>
      </c>
      <c r="T1071">
        <v>13.25</v>
      </c>
      <c r="U1071">
        <v>0</v>
      </c>
      <c r="V1071">
        <v>0</v>
      </c>
      <c r="W1071">
        <v>0</v>
      </c>
      <c r="X1071">
        <v>8</v>
      </c>
      <c r="Y1071">
        <v>0</v>
      </c>
      <c r="Z1071">
        <v>1</v>
      </c>
      <c r="AA1071">
        <v>60</v>
      </c>
      <c r="AB1071" t="s">
        <v>1623</v>
      </c>
      <c r="AD1071" t="s">
        <v>1623</v>
      </c>
      <c r="AE1071" t="s">
        <v>1623</v>
      </c>
      <c r="AF1071" t="s">
        <v>104</v>
      </c>
      <c r="AG1071" t="s">
        <v>105</v>
      </c>
      <c r="AH1071">
        <v>15</v>
      </c>
      <c r="AI1071">
        <v>12</v>
      </c>
      <c r="AJ1071">
        <v>10</v>
      </c>
      <c r="AK1071">
        <v>7</v>
      </c>
      <c r="AL1071">
        <v>0</v>
      </c>
      <c r="AM1071">
        <v>0</v>
      </c>
      <c r="AN1071">
        <v>0</v>
      </c>
      <c r="AO1071">
        <v>0</v>
      </c>
      <c r="AP1071" t="s">
        <v>106</v>
      </c>
      <c r="AQ1071" t="s">
        <v>107</v>
      </c>
      <c r="AR1071" t="s">
        <v>108</v>
      </c>
      <c r="AS1071" t="s">
        <v>109</v>
      </c>
      <c r="AT1071" t="s">
        <v>110</v>
      </c>
      <c r="AU1071" t="s">
        <v>104</v>
      </c>
      <c r="AV1071" t="s">
        <v>2252</v>
      </c>
      <c r="AW1071" t="s">
        <v>2252</v>
      </c>
      <c r="AX1071" t="s">
        <v>104</v>
      </c>
      <c r="AY1071">
        <v>1.25</v>
      </c>
      <c r="AZ1071">
        <v>0</v>
      </c>
      <c r="BA1071">
        <v>0</v>
      </c>
      <c r="BC1071">
        <v>0</v>
      </c>
      <c r="BD1071">
        <v>0</v>
      </c>
      <c r="BJ1071" t="s">
        <v>111</v>
      </c>
      <c r="BK1071" t="s">
        <v>125</v>
      </c>
      <c r="BL1071" t="str">
        <f>"https://www.hvlgroup.com/Products/Specs/"&amp;"HL291101-PN"</f>
        <v>https://www.hvlgroup.com/Products/Specs/HL291101-PN</v>
      </c>
      <c r="BM1071" t="s">
        <v>2511</v>
      </c>
      <c r="BN1071" t="str">
        <f>"https://www.hvlgroup.com/Product/"&amp;"HL291101-PN"</f>
        <v>https://www.hvlgroup.com/Product/HL291101-PN</v>
      </c>
      <c r="BO1071" t="s">
        <v>104</v>
      </c>
      <c r="BP1071" t="s">
        <v>104</v>
      </c>
      <c r="BQ1071" t="s">
        <v>2004</v>
      </c>
      <c r="BR1071" t="s">
        <v>116</v>
      </c>
      <c r="BS1071" t="s">
        <v>2512</v>
      </c>
      <c r="BT1071">
        <v>6.75</v>
      </c>
      <c r="BV1071" s="1">
        <v>43466</v>
      </c>
      <c r="BW1071">
        <v>0</v>
      </c>
      <c r="BX1071">
        <v>0</v>
      </c>
      <c r="BY1071" t="s">
        <v>104</v>
      </c>
      <c r="BZ1071">
        <v>0</v>
      </c>
      <c r="CA1071">
        <v>0</v>
      </c>
      <c r="CB1071">
        <v>0</v>
      </c>
      <c r="CC1071">
        <v>0</v>
      </c>
      <c r="CD1071">
        <v>1</v>
      </c>
      <c r="CE1071">
        <v>109</v>
      </c>
      <c r="CF1071" t="s">
        <v>90</v>
      </c>
      <c r="CI1071" t="s">
        <v>111</v>
      </c>
      <c r="CJ1071" t="s">
        <v>118</v>
      </c>
      <c r="CK1071" t="s">
        <v>111</v>
      </c>
      <c r="CL1071" t="s">
        <v>119</v>
      </c>
      <c r="CM1071" t="s">
        <v>104</v>
      </c>
    </row>
    <row r="1072" spans="1:91" x14ac:dyDescent="0.25">
      <c r="A1072" t="s">
        <v>89</v>
      </c>
      <c r="B1072" t="s">
        <v>90</v>
      </c>
      <c r="C1072" t="s">
        <v>2515</v>
      </c>
      <c r="D1072" t="s">
        <v>2516</v>
      </c>
      <c r="E1072" s="4">
        <v>806134882310</v>
      </c>
      <c r="F1072" t="s">
        <v>2517</v>
      </c>
      <c r="G1072" s="4">
        <v>193</v>
      </c>
      <c r="H1072" s="4">
        <v>386</v>
      </c>
      <c r="I1072" t="s">
        <v>2498</v>
      </c>
      <c r="J1072" t="s">
        <v>1751</v>
      </c>
      <c r="K1072" t="s">
        <v>96</v>
      </c>
      <c r="L1072" t="s">
        <v>97</v>
      </c>
      <c r="M1072" t="s">
        <v>98</v>
      </c>
      <c r="N1072" t="s">
        <v>460</v>
      </c>
      <c r="P1072" t="s">
        <v>551</v>
      </c>
      <c r="Q1072" t="s">
        <v>1207</v>
      </c>
      <c r="R1072">
        <v>0</v>
      </c>
      <c r="S1072">
        <v>20</v>
      </c>
      <c r="T1072">
        <v>48</v>
      </c>
      <c r="U1072">
        <v>52</v>
      </c>
      <c r="V1072">
        <v>67.75</v>
      </c>
      <c r="W1072">
        <v>0</v>
      </c>
      <c r="X1072">
        <v>0</v>
      </c>
      <c r="Y1072">
        <v>0</v>
      </c>
      <c r="Z1072">
        <v>1</v>
      </c>
      <c r="AA1072">
        <v>60</v>
      </c>
      <c r="AB1072" t="s">
        <v>1623</v>
      </c>
      <c r="AD1072" t="s">
        <v>1623</v>
      </c>
      <c r="AE1072" t="s">
        <v>1623</v>
      </c>
      <c r="AF1072" t="s">
        <v>104</v>
      </c>
      <c r="AG1072" t="s">
        <v>105</v>
      </c>
      <c r="AH1072">
        <v>47</v>
      </c>
      <c r="AI1072">
        <v>16</v>
      </c>
      <c r="AJ1072">
        <v>12</v>
      </c>
      <c r="AK1072">
        <v>12</v>
      </c>
      <c r="AL1072">
        <v>0</v>
      </c>
      <c r="AM1072">
        <v>0</v>
      </c>
      <c r="AN1072">
        <v>0</v>
      </c>
      <c r="AO1072">
        <v>0</v>
      </c>
      <c r="AP1072" t="s">
        <v>106</v>
      </c>
      <c r="AQ1072" t="s">
        <v>107</v>
      </c>
      <c r="AR1072" t="s">
        <v>108</v>
      </c>
      <c r="AS1072" t="s">
        <v>109</v>
      </c>
      <c r="AT1072" t="s">
        <v>110</v>
      </c>
      <c r="AU1072" t="s">
        <v>104</v>
      </c>
      <c r="AX1072" t="s">
        <v>104</v>
      </c>
      <c r="AY1072">
        <v>0</v>
      </c>
      <c r="AZ1072">
        <v>0</v>
      </c>
      <c r="BA1072">
        <v>20</v>
      </c>
      <c r="BC1072">
        <v>0</v>
      </c>
      <c r="BD1072">
        <v>0</v>
      </c>
      <c r="BJ1072" t="s">
        <v>111</v>
      </c>
      <c r="BK1072" t="s">
        <v>461</v>
      </c>
      <c r="BL1072" t="str">
        <f>"https://www.hvlgroup.com/Products/Specs/"&amp;"HL294401B-AGB/BK"</f>
        <v>https://www.hvlgroup.com/Products/Specs/HL294401B-AGB/BK</v>
      </c>
      <c r="BM1072" t="s">
        <v>2518</v>
      </c>
      <c r="BN1072" t="str">
        <f>"https://www.hvlgroup.com/Product/"&amp;"HL294401B-AGB/BK"</f>
        <v>https://www.hvlgroup.com/Product/HL294401B-AGB/BK</v>
      </c>
      <c r="BO1072" t="s">
        <v>104</v>
      </c>
      <c r="BP1072" t="s">
        <v>104</v>
      </c>
      <c r="BQ1072" t="s">
        <v>1753</v>
      </c>
      <c r="BR1072" t="s">
        <v>116</v>
      </c>
      <c r="BS1072" t="s">
        <v>1759</v>
      </c>
      <c r="BT1072">
        <v>15.13</v>
      </c>
      <c r="BV1072" s="1">
        <v>43466</v>
      </c>
      <c r="BW1072">
        <v>67.75</v>
      </c>
      <c r="BX1072">
        <v>52</v>
      </c>
      <c r="BY1072" t="s">
        <v>104</v>
      </c>
      <c r="BZ1072">
        <v>0</v>
      </c>
      <c r="CA1072">
        <v>0</v>
      </c>
      <c r="CB1072">
        <v>0</v>
      </c>
      <c r="CC1072">
        <v>0</v>
      </c>
      <c r="CD1072">
        <v>1</v>
      </c>
      <c r="CE1072">
        <v>160</v>
      </c>
      <c r="CF1072" t="s">
        <v>90</v>
      </c>
      <c r="CI1072" t="s">
        <v>111</v>
      </c>
      <c r="CJ1072" t="s">
        <v>118</v>
      </c>
      <c r="CK1072" t="s">
        <v>111</v>
      </c>
      <c r="CL1072" t="s">
        <v>119</v>
      </c>
      <c r="CM1072" t="s">
        <v>104</v>
      </c>
    </row>
    <row r="1073" spans="1:91" x14ac:dyDescent="0.25">
      <c r="A1073" t="s">
        <v>89</v>
      </c>
      <c r="B1073" t="s">
        <v>90</v>
      </c>
      <c r="C1073" t="s">
        <v>2519</v>
      </c>
      <c r="D1073" t="s">
        <v>2516</v>
      </c>
      <c r="E1073" s="4">
        <v>806134882587</v>
      </c>
      <c r="F1073" t="s">
        <v>2517</v>
      </c>
      <c r="G1073" s="4">
        <v>193</v>
      </c>
      <c r="H1073" s="4">
        <v>386</v>
      </c>
      <c r="I1073" t="s">
        <v>2498</v>
      </c>
      <c r="J1073" t="s">
        <v>1751</v>
      </c>
      <c r="K1073" t="s">
        <v>96</v>
      </c>
      <c r="L1073" t="s">
        <v>97</v>
      </c>
      <c r="M1073" t="s">
        <v>98</v>
      </c>
      <c r="N1073" t="s">
        <v>465</v>
      </c>
      <c r="P1073" t="s">
        <v>551</v>
      </c>
      <c r="Q1073" t="s">
        <v>1207</v>
      </c>
      <c r="R1073">
        <v>0</v>
      </c>
      <c r="S1073">
        <v>20</v>
      </c>
      <c r="T1073">
        <v>48</v>
      </c>
      <c r="U1073">
        <v>52</v>
      </c>
      <c r="V1073">
        <v>67.75</v>
      </c>
      <c r="W1073">
        <v>0</v>
      </c>
      <c r="X1073">
        <v>0</v>
      </c>
      <c r="Y1073">
        <v>0</v>
      </c>
      <c r="Z1073">
        <v>1</v>
      </c>
      <c r="AA1073">
        <v>60</v>
      </c>
      <c r="AB1073" t="s">
        <v>1623</v>
      </c>
      <c r="AD1073" t="s">
        <v>1623</v>
      </c>
      <c r="AE1073" t="s">
        <v>1623</v>
      </c>
      <c r="AF1073" t="s">
        <v>104</v>
      </c>
      <c r="AG1073" t="s">
        <v>105</v>
      </c>
      <c r="AH1073">
        <v>47</v>
      </c>
      <c r="AI1073">
        <v>16</v>
      </c>
      <c r="AJ1073">
        <v>12</v>
      </c>
      <c r="AK1073">
        <v>12</v>
      </c>
      <c r="AL1073">
        <v>0</v>
      </c>
      <c r="AM1073">
        <v>0</v>
      </c>
      <c r="AN1073">
        <v>0</v>
      </c>
      <c r="AO1073">
        <v>0</v>
      </c>
      <c r="AP1073" t="s">
        <v>106</v>
      </c>
      <c r="AQ1073" t="s">
        <v>107</v>
      </c>
      <c r="AR1073" t="s">
        <v>108</v>
      </c>
      <c r="AS1073" t="s">
        <v>109</v>
      </c>
      <c r="AT1073" t="s">
        <v>110</v>
      </c>
      <c r="AU1073" t="s">
        <v>104</v>
      </c>
      <c r="AX1073" t="s">
        <v>104</v>
      </c>
      <c r="AY1073">
        <v>0</v>
      </c>
      <c r="AZ1073">
        <v>0</v>
      </c>
      <c r="BA1073">
        <v>20</v>
      </c>
      <c r="BC1073">
        <v>0</v>
      </c>
      <c r="BD1073">
        <v>0</v>
      </c>
      <c r="BJ1073" t="s">
        <v>111</v>
      </c>
      <c r="BK1073" t="s">
        <v>466</v>
      </c>
      <c r="BL1073" t="str">
        <f>"https://www.hvlgroup.com/Products/Specs/"&amp;"HL294401B-PN/BK"</f>
        <v>https://www.hvlgroup.com/Products/Specs/HL294401B-PN/BK</v>
      </c>
      <c r="BM1073" t="s">
        <v>2518</v>
      </c>
      <c r="BN1073" t="str">
        <f>"https://www.hvlgroup.com/Product/"&amp;"HL294401B-PN/BK"</f>
        <v>https://www.hvlgroup.com/Product/HL294401B-PN/BK</v>
      </c>
      <c r="BO1073" t="s">
        <v>104</v>
      </c>
      <c r="BP1073" t="s">
        <v>104</v>
      </c>
      <c r="BQ1073" t="s">
        <v>1753</v>
      </c>
      <c r="BR1073" t="s">
        <v>116</v>
      </c>
      <c r="BS1073" t="s">
        <v>1759</v>
      </c>
      <c r="BT1073">
        <v>15.13</v>
      </c>
      <c r="BV1073" s="1">
        <v>43466</v>
      </c>
      <c r="BW1073">
        <v>67.75</v>
      </c>
      <c r="BX1073">
        <v>52</v>
      </c>
      <c r="BY1073" t="s">
        <v>104</v>
      </c>
      <c r="BZ1073">
        <v>0</v>
      </c>
      <c r="CA1073">
        <v>0</v>
      </c>
      <c r="CB1073">
        <v>0</v>
      </c>
      <c r="CC1073">
        <v>0</v>
      </c>
      <c r="CD1073">
        <v>1</v>
      </c>
      <c r="CE1073">
        <v>160</v>
      </c>
      <c r="CF1073" t="s">
        <v>90</v>
      </c>
      <c r="CI1073" t="s">
        <v>111</v>
      </c>
      <c r="CJ1073" t="s">
        <v>118</v>
      </c>
      <c r="CK1073" t="s">
        <v>111</v>
      </c>
      <c r="CL1073" t="s">
        <v>119</v>
      </c>
      <c r="CM1073" t="s">
        <v>104</v>
      </c>
    </row>
    <row r="1074" spans="1:91" x14ac:dyDescent="0.25">
      <c r="A1074" t="s">
        <v>89</v>
      </c>
      <c r="B1074" t="s">
        <v>90</v>
      </c>
      <c r="C1074" t="s">
        <v>2520</v>
      </c>
      <c r="D1074" t="s">
        <v>2521</v>
      </c>
      <c r="E1074" s="4">
        <v>806134881405</v>
      </c>
      <c r="F1074" t="s">
        <v>93</v>
      </c>
      <c r="G1074" s="4">
        <v>149</v>
      </c>
      <c r="H1074" s="4">
        <v>298</v>
      </c>
      <c r="I1074" t="s">
        <v>94</v>
      </c>
      <c r="J1074" t="s">
        <v>2522</v>
      </c>
      <c r="K1074" t="s">
        <v>96</v>
      </c>
      <c r="L1074" t="s">
        <v>97</v>
      </c>
      <c r="M1074" t="s">
        <v>98</v>
      </c>
      <c r="N1074" t="s">
        <v>695</v>
      </c>
      <c r="R1074">
        <v>0</v>
      </c>
      <c r="S1074">
        <v>6.25</v>
      </c>
      <c r="T1074">
        <v>24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1</v>
      </c>
      <c r="AA1074">
        <v>60</v>
      </c>
      <c r="AB1074" t="s">
        <v>1623</v>
      </c>
      <c r="AD1074" t="s">
        <v>1623</v>
      </c>
      <c r="AE1074" t="s">
        <v>1623</v>
      </c>
      <c r="AF1074" t="s">
        <v>104</v>
      </c>
      <c r="AG1074" t="s">
        <v>105</v>
      </c>
      <c r="AH1074">
        <v>28</v>
      </c>
      <c r="AI1074">
        <v>14</v>
      </c>
      <c r="AJ1074">
        <v>9</v>
      </c>
      <c r="AK1074">
        <v>0</v>
      </c>
      <c r="AL1074">
        <v>0</v>
      </c>
      <c r="AM1074">
        <v>0</v>
      </c>
      <c r="AN1074">
        <v>0</v>
      </c>
      <c r="AO1074">
        <v>0</v>
      </c>
      <c r="AP1074" t="s">
        <v>106</v>
      </c>
      <c r="AQ1074" t="s">
        <v>107</v>
      </c>
      <c r="AR1074" t="s">
        <v>108</v>
      </c>
      <c r="AS1074" t="s">
        <v>109</v>
      </c>
      <c r="AT1074" t="s">
        <v>110</v>
      </c>
      <c r="AU1074" t="s">
        <v>104</v>
      </c>
      <c r="AX1074" t="s">
        <v>104</v>
      </c>
      <c r="AY1074">
        <v>2.5</v>
      </c>
      <c r="AZ1074">
        <v>6</v>
      </c>
      <c r="BA1074">
        <v>0</v>
      </c>
      <c r="BC1074">
        <v>0</v>
      </c>
      <c r="BD1074">
        <v>0</v>
      </c>
      <c r="BJ1074" t="s">
        <v>111</v>
      </c>
      <c r="BK1074" t="s">
        <v>696</v>
      </c>
      <c r="BL1074" t="str">
        <f>"https://www.hvlgroup.com/Products/Specs/"&amp;"HL295101-AGB/WH"</f>
        <v>https://www.hvlgroup.com/Products/Specs/HL295101-AGB/WH</v>
      </c>
      <c r="BM1074" t="s">
        <v>2523</v>
      </c>
      <c r="BN1074" t="str">
        <f>"https://www.hvlgroup.com/Product/"&amp;"HL295101-AGB/WH"</f>
        <v>https://www.hvlgroup.com/Product/HL295101-AGB/WH</v>
      </c>
      <c r="BO1074" t="s">
        <v>104</v>
      </c>
      <c r="BP1074" t="s">
        <v>104</v>
      </c>
      <c r="BQ1074" t="s">
        <v>232</v>
      </c>
      <c r="BR1074" t="s">
        <v>116</v>
      </c>
      <c r="BS1074" t="s">
        <v>116</v>
      </c>
      <c r="BT1074">
        <v>0</v>
      </c>
      <c r="BV1074" s="1">
        <v>43466</v>
      </c>
      <c r="BW1074">
        <v>0</v>
      </c>
      <c r="BX1074">
        <v>0</v>
      </c>
      <c r="BY1074" t="s">
        <v>104</v>
      </c>
      <c r="BZ1074">
        <v>0</v>
      </c>
      <c r="CA1074">
        <v>0</v>
      </c>
      <c r="CB1074">
        <v>0</v>
      </c>
      <c r="CC1074">
        <v>0</v>
      </c>
      <c r="CD1074">
        <v>1</v>
      </c>
      <c r="CE1074">
        <v>122</v>
      </c>
      <c r="CF1074" t="s">
        <v>90</v>
      </c>
      <c r="CI1074" t="s">
        <v>111</v>
      </c>
      <c r="CJ1074" t="s">
        <v>118</v>
      </c>
      <c r="CK1074" t="s">
        <v>111</v>
      </c>
      <c r="CL1074" t="s">
        <v>119</v>
      </c>
      <c r="CM1074" t="s">
        <v>104</v>
      </c>
    </row>
    <row r="1075" spans="1:91" x14ac:dyDescent="0.25">
      <c r="A1075" t="s">
        <v>89</v>
      </c>
      <c r="B1075" t="s">
        <v>90</v>
      </c>
      <c r="C1075" t="s">
        <v>2524</v>
      </c>
      <c r="D1075" t="s">
        <v>2521</v>
      </c>
      <c r="E1075" s="4">
        <v>806134879983</v>
      </c>
      <c r="F1075" t="s">
        <v>93</v>
      </c>
      <c r="G1075" s="4">
        <v>149</v>
      </c>
      <c r="H1075" s="4">
        <v>298</v>
      </c>
      <c r="I1075" t="s">
        <v>548</v>
      </c>
      <c r="J1075" t="s">
        <v>2522</v>
      </c>
      <c r="K1075" t="s">
        <v>96</v>
      </c>
      <c r="L1075" t="s">
        <v>97</v>
      </c>
      <c r="M1075" t="s">
        <v>98</v>
      </c>
      <c r="N1075" t="s">
        <v>465</v>
      </c>
      <c r="R1075">
        <v>0</v>
      </c>
      <c r="S1075">
        <v>6.25</v>
      </c>
      <c r="T1075">
        <v>24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1</v>
      </c>
      <c r="AA1075">
        <v>60</v>
      </c>
      <c r="AB1075" t="s">
        <v>1623</v>
      </c>
      <c r="AD1075" t="s">
        <v>1623</v>
      </c>
      <c r="AE1075" t="s">
        <v>1623</v>
      </c>
      <c r="AF1075" t="s">
        <v>104</v>
      </c>
      <c r="AG1075" t="s">
        <v>105</v>
      </c>
      <c r="AH1075">
        <v>28</v>
      </c>
      <c r="AI1075">
        <v>14</v>
      </c>
      <c r="AJ1075">
        <v>9</v>
      </c>
      <c r="AK1075">
        <v>0</v>
      </c>
      <c r="AL1075">
        <v>0</v>
      </c>
      <c r="AM1075">
        <v>0</v>
      </c>
      <c r="AN1075">
        <v>0</v>
      </c>
      <c r="AO1075">
        <v>0</v>
      </c>
      <c r="AP1075" t="s">
        <v>106</v>
      </c>
      <c r="AQ1075" t="s">
        <v>107</v>
      </c>
      <c r="AR1075" t="s">
        <v>108</v>
      </c>
      <c r="AS1075" t="s">
        <v>109</v>
      </c>
      <c r="AT1075" t="s">
        <v>110</v>
      </c>
      <c r="AU1075" t="s">
        <v>104</v>
      </c>
      <c r="AX1075" t="s">
        <v>104</v>
      </c>
      <c r="AY1075">
        <v>2.5</v>
      </c>
      <c r="AZ1075">
        <v>6</v>
      </c>
      <c r="BA1075">
        <v>0</v>
      </c>
      <c r="BC1075">
        <v>0</v>
      </c>
      <c r="BD1075">
        <v>0</v>
      </c>
      <c r="BJ1075" t="s">
        <v>111</v>
      </c>
      <c r="BK1075" t="s">
        <v>466</v>
      </c>
      <c r="BL1075" t="str">
        <f>"https://www.hvlgroup.com/Products/Specs/"&amp;"HL295101-PN/BK"</f>
        <v>https://www.hvlgroup.com/Products/Specs/HL295101-PN/BK</v>
      </c>
      <c r="BM1075" t="s">
        <v>2523</v>
      </c>
      <c r="BN1075" t="str">
        <f>"https://www.hvlgroup.com/Product/"&amp;"HL295101-PN/BK"</f>
        <v>https://www.hvlgroup.com/Product/HL295101-PN/BK</v>
      </c>
      <c r="BO1075" t="s">
        <v>104</v>
      </c>
      <c r="BP1075" t="s">
        <v>104</v>
      </c>
      <c r="BQ1075" t="s">
        <v>232</v>
      </c>
      <c r="BR1075" t="s">
        <v>116</v>
      </c>
      <c r="BS1075" t="s">
        <v>116</v>
      </c>
      <c r="BT1075">
        <v>0</v>
      </c>
      <c r="BV1075" s="1">
        <v>43466</v>
      </c>
      <c r="BW1075">
        <v>0</v>
      </c>
      <c r="BX1075">
        <v>0</v>
      </c>
      <c r="BY1075" t="s">
        <v>104</v>
      </c>
      <c r="BZ1075">
        <v>0</v>
      </c>
      <c r="CA1075">
        <v>0</v>
      </c>
      <c r="CB1075">
        <v>0</v>
      </c>
      <c r="CC1075">
        <v>0</v>
      </c>
      <c r="CD1075">
        <v>1</v>
      </c>
      <c r="CE1075">
        <v>122</v>
      </c>
      <c r="CF1075" t="s">
        <v>90</v>
      </c>
      <c r="CI1075" t="s">
        <v>111</v>
      </c>
      <c r="CJ1075" t="s">
        <v>118</v>
      </c>
      <c r="CK1075" t="s">
        <v>111</v>
      </c>
      <c r="CL1075" t="s">
        <v>119</v>
      </c>
      <c r="CM1075" t="s">
        <v>104</v>
      </c>
    </row>
    <row r="1076" spans="1:91" x14ac:dyDescent="0.25">
      <c r="A1076" t="s">
        <v>89</v>
      </c>
      <c r="B1076" t="s">
        <v>90</v>
      </c>
      <c r="C1076" t="s">
        <v>2525</v>
      </c>
      <c r="D1076" t="s">
        <v>2526</v>
      </c>
      <c r="E1076" s="4">
        <v>806134881412</v>
      </c>
      <c r="F1076" t="s">
        <v>2276</v>
      </c>
      <c r="G1076" s="4">
        <v>138</v>
      </c>
      <c r="H1076" s="4">
        <v>276</v>
      </c>
      <c r="I1076" t="s">
        <v>2350</v>
      </c>
      <c r="J1076" t="s">
        <v>2522</v>
      </c>
      <c r="K1076" t="s">
        <v>96</v>
      </c>
      <c r="L1076" t="s">
        <v>97</v>
      </c>
      <c r="M1076" t="s">
        <v>98</v>
      </c>
      <c r="N1076" t="s">
        <v>695</v>
      </c>
      <c r="O1076" t="s">
        <v>100</v>
      </c>
      <c r="R1076">
        <v>0</v>
      </c>
      <c r="S1076">
        <v>12.25</v>
      </c>
      <c r="T1076">
        <v>24.25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1</v>
      </c>
      <c r="AA1076">
        <v>60</v>
      </c>
      <c r="AB1076" t="s">
        <v>1623</v>
      </c>
      <c r="AD1076" t="s">
        <v>1623</v>
      </c>
      <c r="AE1076" t="s">
        <v>1623</v>
      </c>
      <c r="AF1076" t="s">
        <v>104</v>
      </c>
      <c r="AG1076" t="s">
        <v>105</v>
      </c>
      <c r="AH1076">
        <v>28</v>
      </c>
      <c r="AI1076">
        <v>16</v>
      </c>
      <c r="AJ1076">
        <v>11</v>
      </c>
      <c r="AK1076">
        <v>0</v>
      </c>
      <c r="AL1076">
        <v>0</v>
      </c>
      <c r="AM1076">
        <v>0</v>
      </c>
      <c r="AN1076">
        <v>0</v>
      </c>
      <c r="AO1076">
        <v>0</v>
      </c>
      <c r="AP1076" t="s">
        <v>106</v>
      </c>
      <c r="AQ1076" t="s">
        <v>107</v>
      </c>
      <c r="AR1076" t="s">
        <v>108</v>
      </c>
      <c r="AS1076" t="s">
        <v>109</v>
      </c>
      <c r="AT1076" t="s">
        <v>110</v>
      </c>
      <c r="AU1076" t="s">
        <v>104</v>
      </c>
      <c r="AX1076" t="s">
        <v>104</v>
      </c>
      <c r="AY1076">
        <v>0</v>
      </c>
      <c r="AZ1076">
        <v>0</v>
      </c>
      <c r="BA1076">
        <v>7.5</v>
      </c>
      <c r="BC1076">
        <v>0</v>
      </c>
      <c r="BD1076">
        <v>0</v>
      </c>
      <c r="BJ1076" t="s">
        <v>111</v>
      </c>
      <c r="BK1076" t="s">
        <v>696</v>
      </c>
      <c r="BL1076" t="str">
        <f>"https://www.hvlgroup.com/Products/Specs/"&amp;"HL295201-AGB/WH"</f>
        <v>https://www.hvlgroup.com/Products/Specs/HL295201-AGB/WH</v>
      </c>
      <c r="BM1076" t="s">
        <v>2527</v>
      </c>
      <c r="BN1076" t="str">
        <f>"https://www.hvlgroup.com/Product/"&amp;"HL295201-AGB/WH"</f>
        <v>https://www.hvlgroup.com/Product/HL295201-AGB/WH</v>
      </c>
      <c r="BO1076" t="s">
        <v>104</v>
      </c>
      <c r="BP1076" t="s">
        <v>104</v>
      </c>
      <c r="BQ1076" t="s">
        <v>232</v>
      </c>
      <c r="BR1076" t="s">
        <v>116</v>
      </c>
      <c r="BS1076" t="s">
        <v>116</v>
      </c>
      <c r="BT1076">
        <v>0</v>
      </c>
      <c r="BV1076" s="1">
        <v>43466</v>
      </c>
      <c r="BW1076">
        <v>0</v>
      </c>
      <c r="BX1076">
        <v>0</v>
      </c>
      <c r="BY1076" t="s">
        <v>104</v>
      </c>
      <c r="BZ1076">
        <v>0</v>
      </c>
      <c r="CA1076">
        <v>0</v>
      </c>
      <c r="CB1076">
        <v>0</v>
      </c>
      <c r="CC1076">
        <v>0</v>
      </c>
      <c r="CD1076">
        <v>1</v>
      </c>
      <c r="CE1076">
        <v>159</v>
      </c>
      <c r="CF1076" t="s">
        <v>90</v>
      </c>
      <c r="CI1076" t="s">
        <v>111</v>
      </c>
      <c r="CJ1076" t="s">
        <v>118</v>
      </c>
      <c r="CK1076" t="s">
        <v>111</v>
      </c>
      <c r="CL1076" t="s">
        <v>119</v>
      </c>
      <c r="CM1076" t="s">
        <v>104</v>
      </c>
    </row>
    <row r="1077" spans="1:91" x14ac:dyDescent="0.25">
      <c r="A1077" t="s">
        <v>89</v>
      </c>
      <c r="B1077" t="s">
        <v>90</v>
      </c>
      <c r="C1077" t="s">
        <v>2528</v>
      </c>
      <c r="D1077" t="s">
        <v>2526</v>
      </c>
      <c r="E1077" s="4">
        <v>806134881702</v>
      </c>
      <c r="F1077" t="s">
        <v>2276</v>
      </c>
      <c r="G1077" s="4">
        <v>138</v>
      </c>
      <c r="H1077" s="4">
        <v>276</v>
      </c>
      <c r="I1077" t="s">
        <v>2244</v>
      </c>
      <c r="J1077" t="s">
        <v>2522</v>
      </c>
      <c r="K1077" t="s">
        <v>96</v>
      </c>
      <c r="L1077" t="s">
        <v>97</v>
      </c>
      <c r="M1077" t="s">
        <v>98</v>
      </c>
      <c r="N1077" t="s">
        <v>465</v>
      </c>
      <c r="O1077" t="s">
        <v>100</v>
      </c>
      <c r="R1077">
        <v>0</v>
      </c>
      <c r="S1077">
        <v>12.25</v>
      </c>
      <c r="T1077">
        <v>24.25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1</v>
      </c>
      <c r="AA1077">
        <v>60</v>
      </c>
      <c r="AB1077" t="s">
        <v>1623</v>
      </c>
      <c r="AD1077" t="s">
        <v>1623</v>
      </c>
      <c r="AE1077" t="s">
        <v>1623</v>
      </c>
      <c r="AF1077" t="s">
        <v>104</v>
      </c>
      <c r="AG1077" t="s">
        <v>105</v>
      </c>
      <c r="AH1077">
        <v>28</v>
      </c>
      <c r="AI1077">
        <v>16</v>
      </c>
      <c r="AJ1077">
        <v>11</v>
      </c>
      <c r="AK1077">
        <v>0</v>
      </c>
      <c r="AL1077">
        <v>0</v>
      </c>
      <c r="AM1077">
        <v>0</v>
      </c>
      <c r="AN1077">
        <v>0</v>
      </c>
      <c r="AO1077">
        <v>0</v>
      </c>
      <c r="AP1077" t="s">
        <v>106</v>
      </c>
      <c r="AQ1077" t="s">
        <v>107</v>
      </c>
      <c r="AR1077" t="s">
        <v>108</v>
      </c>
      <c r="AS1077" t="s">
        <v>109</v>
      </c>
      <c r="AT1077" t="s">
        <v>110</v>
      </c>
      <c r="AU1077" t="s">
        <v>104</v>
      </c>
      <c r="AX1077" t="s">
        <v>104</v>
      </c>
      <c r="AY1077">
        <v>0</v>
      </c>
      <c r="AZ1077">
        <v>0</v>
      </c>
      <c r="BA1077">
        <v>7.5</v>
      </c>
      <c r="BC1077">
        <v>0</v>
      </c>
      <c r="BD1077">
        <v>0</v>
      </c>
      <c r="BJ1077" t="s">
        <v>111</v>
      </c>
      <c r="BK1077" t="s">
        <v>466</v>
      </c>
      <c r="BL1077" t="str">
        <f>"https://www.hvlgroup.com/Products/Specs/"&amp;"HL295201-PN/BK"</f>
        <v>https://www.hvlgroup.com/Products/Specs/HL295201-PN/BK</v>
      </c>
      <c r="BM1077" t="s">
        <v>2527</v>
      </c>
      <c r="BN1077" t="str">
        <f>"https://www.hvlgroup.com/Product/"&amp;"HL295201-PN/BK"</f>
        <v>https://www.hvlgroup.com/Product/HL295201-PN/BK</v>
      </c>
      <c r="BO1077" t="s">
        <v>104</v>
      </c>
      <c r="BP1077" t="s">
        <v>104</v>
      </c>
      <c r="BQ1077" t="s">
        <v>232</v>
      </c>
      <c r="BR1077" t="s">
        <v>116</v>
      </c>
      <c r="BS1077" t="s">
        <v>116</v>
      </c>
      <c r="BT1077">
        <v>0</v>
      </c>
      <c r="BV1077" s="1">
        <v>43466</v>
      </c>
      <c r="BW1077">
        <v>0</v>
      </c>
      <c r="BX1077">
        <v>0</v>
      </c>
      <c r="BY1077" t="s">
        <v>104</v>
      </c>
      <c r="BZ1077">
        <v>0</v>
      </c>
      <c r="CA1077">
        <v>0</v>
      </c>
      <c r="CB1077">
        <v>0</v>
      </c>
      <c r="CC1077">
        <v>0</v>
      </c>
      <c r="CD1077">
        <v>1</v>
      </c>
      <c r="CE1077">
        <v>159</v>
      </c>
      <c r="CF1077" t="s">
        <v>90</v>
      </c>
      <c r="CI1077" t="s">
        <v>111</v>
      </c>
      <c r="CJ1077" t="s">
        <v>118</v>
      </c>
      <c r="CK1077" t="s">
        <v>111</v>
      </c>
      <c r="CL1077" t="s">
        <v>119</v>
      </c>
      <c r="CM1077" t="s">
        <v>104</v>
      </c>
    </row>
    <row r="1078" spans="1:91" x14ac:dyDescent="0.25">
      <c r="A1078" t="s">
        <v>89</v>
      </c>
      <c r="B1078" t="s">
        <v>90</v>
      </c>
      <c r="C1078" t="s">
        <v>2529</v>
      </c>
      <c r="D1078" t="s">
        <v>2530</v>
      </c>
      <c r="E1078" s="4">
        <v>806134881733</v>
      </c>
      <c r="F1078" t="s">
        <v>2497</v>
      </c>
      <c r="G1078" s="4">
        <v>275</v>
      </c>
      <c r="H1078" s="4">
        <v>550</v>
      </c>
      <c r="I1078" t="s">
        <v>2498</v>
      </c>
      <c r="J1078" t="s">
        <v>2522</v>
      </c>
      <c r="K1078" t="s">
        <v>96</v>
      </c>
      <c r="L1078" t="s">
        <v>97</v>
      </c>
      <c r="M1078" t="s">
        <v>98</v>
      </c>
      <c r="N1078" t="s">
        <v>695</v>
      </c>
      <c r="R1078">
        <v>0</v>
      </c>
      <c r="S1078">
        <v>27</v>
      </c>
      <c r="T1078">
        <v>72.5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1</v>
      </c>
      <c r="AA1078">
        <v>60</v>
      </c>
      <c r="AB1078" t="s">
        <v>1623</v>
      </c>
      <c r="AD1078" t="s">
        <v>1623</v>
      </c>
      <c r="AE1078" t="s">
        <v>1623</v>
      </c>
      <c r="AF1078" t="s">
        <v>104</v>
      </c>
      <c r="AG1078" t="s">
        <v>105</v>
      </c>
      <c r="AH1078">
        <v>53</v>
      </c>
      <c r="AI1078">
        <v>17</v>
      </c>
      <c r="AJ1078">
        <v>14</v>
      </c>
      <c r="AK1078">
        <v>0</v>
      </c>
      <c r="AL1078">
        <v>0</v>
      </c>
      <c r="AM1078">
        <v>0</v>
      </c>
      <c r="AN1078">
        <v>0</v>
      </c>
      <c r="AO1078">
        <v>0</v>
      </c>
      <c r="AP1078" t="s">
        <v>106</v>
      </c>
      <c r="AQ1078" t="s">
        <v>107</v>
      </c>
      <c r="AR1078" t="s">
        <v>108</v>
      </c>
      <c r="AS1078" t="s">
        <v>109</v>
      </c>
      <c r="AT1078" t="s">
        <v>110</v>
      </c>
      <c r="AU1078" t="s">
        <v>104</v>
      </c>
      <c r="AX1078" t="s">
        <v>104</v>
      </c>
      <c r="AY1078">
        <v>0</v>
      </c>
      <c r="AZ1078">
        <v>0</v>
      </c>
      <c r="BA1078">
        <v>11</v>
      </c>
      <c r="BC1078">
        <v>0</v>
      </c>
      <c r="BD1078">
        <v>0</v>
      </c>
      <c r="BJ1078" t="s">
        <v>111</v>
      </c>
      <c r="BK1078" t="s">
        <v>696</v>
      </c>
      <c r="BL1078" t="str">
        <f>"https://www.hvlgroup.com/Products/Specs/"&amp;"HL295401-AGB/WH"</f>
        <v>https://www.hvlgroup.com/Products/Specs/HL295401-AGB/WH</v>
      </c>
      <c r="BM1078" t="s">
        <v>2531</v>
      </c>
      <c r="BN1078" t="str">
        <f>"https://www.hvlgroup.com/Product/"&amp;"HL295401-AGB/WH"</f>
        <v>https://www.hvlgroup.com/Product/HL295401-AGB/WH</v>
      </c>
      <c r="BO1078" t="s">
        <v>104</v>
      </c>
      <c r="BP1078" t="s">
        <v>104</v>
      </c>
      <c r="BQ1078" t="s">
        <v>232</v>
      </c>
      <c r="BR1078" t="s">
        <v>116</v>
      </c>
      <c r="BS1078" t="s">
        <v>116</v>
      </c>
      <c r="BT1078">
        <v>0</v>
      </c>
      <c r="BV1078" s="1">
        <v>43466</v>
      </c>
      <c r="BW1078">
        <v>0</v>
      </c>
      <c r="BX1078">
        <v>0</v>
      </c>
      <c r="BY1078" t="s">
        <v>104</v>
      </c>
      <c r="BZ1078">
        <v>0</v>
      </c>
      <c r="CA1078">
        <v>0</v>
      </c>
      <c r="CB1078">
        <v>0</v>
      </c>
      <c r="CC1078">
        <v>0</v>
      </c>
      <c r="CD1078">
        <v>1</v>
      </c>
      <c r="CE1078">
        <v>159</v>
      </c>
      <c r="CF1078" t="s">
        <v>90</v>
      </c>
      <c r="CI1078" t="s">
        <v>111</v>
      </c>
      <c r="CJ1078" t="s">
        <v>118</v>
      </c>
      <c r="CK1078" t="s">
        <v>111</v>
      </c>
      <c r="CL1078" t="s">
        <v>119</v>
      </c>
      <c r="CM1078" t="s">
        <v>104</v>
      </c>
    </row>
    <row r="1079" spans="1:91" x14ac:dyDescent="0.25">
      <c r="A1079" t="s">
        <v>89</v>
      </c>
      <c r="B1079" t="s">
        <v>90</v>
      </c>
      <c r="C1079" t="s">
        <v>2532</v>
      </c>
      <c r="D1079" t="s">
        <v>2530</v>
      </c>
      <c r="E1079" s="4">
        <v>806134881726</v>
      </c>
      <c r="F1079" t="s">
        <v>2497</v>
      </c>
      <c r="G1079" s="4">
        <v>275</v>
      </c>
      <c r="H1079" s="4">
        <v>550</v>
      </c>
      <c r="I1079" t="s">
        <v>2498</v>
      </c>
      <c r="J1079" t="s">
        <v>2522</v>
      </c>
      <c r="K1079" t="s">
        <v>96</v>
      </c>
      <c r="L1079" t="s">
        <v>97</v>
      </c>
      <c r="M1079" t="s">
        <v>98</v>
      </c>
      <c r="N1079" t="s">
        <v>465</v>
      </c>
      <c r="R1079">
        <v>0</v>
      </c>
      <c r="S1079">
        <v>27</v>
      </c>
      <c r="T1079">
        <v>72.5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1</v>
      </c>
      <c r="AA1079">
        <v>60</v>
      </c>
      <c r="AB1079" t="s">
        <v>1623</v>
      </c>
      <c r="AD1079" t="s">
        <v>1623</v>
      </c>
      <c r="AE1079" t="s">
        <v>1623</v>
      </c>
      <c r="AF1079" t="s">
        <v>104</v>
      </c>
      <c r="AG1079" t="s">
        <v>105</v>
      </c>
      <c r="AH1079">
        <v>53</v>
      </c>
      <c r="AI1079">
        <v>17</v>
      </c>
      <c r="AJ1079">
        <v>14</v>
      </c>
      <c r="AK1079">
        <v>0</v>
      </c>
      <c r="AL1079">
        <v>0</v>
      </c>
      <c r="AM1079">
        <v>0</v>
      </c>
      <c r="AN1079">
        <v>0</v>
      </c>
      <c r="AO1079">
        <v>0</v>
      </c>
      <c r="AP1079" t="s">
        <v>106</v>
      </c>
      <c r="AQ1079" t="s">
        <v>107</v>
      </c>
      <c r="AR1079" t="s">
        <v>108</v>
      </c>
      <c r="AS1079" t="s">
        <v>109</v>
      </c>
      <c r="AT1079" t="s">
        <v>110</v>
      </c>
      <c r="AU1079" t="s">
        <v>104</v>
      </c>
      <c r="AX1079" t="s">
        <v>104</v>
      </c>
      <c r="AY1079">
        <v>0</v>
      </c>
      <c r="AZ1079">
        <v>0</v>
      </c>
      <c r="BA1079">
        <v>11</v>
      </c>
      <c r="BC1079">
        <v>0</v>
      </c>
      <c r="BD1079">
        <v>0</v>
      </c>
      <c r="BJ1079" t="s">
        <v>111</v>
      </c>
      <c r="BK1079" t="s">
        <v>466</v>
      </c>
      <c r="BL1079" t="str">
        <f>"https://www.hvlgroup.com/Products/Specs/"&amp;"HL295401-PN/BK"</f>
        <v>https://www.hvlgroup.com/Products/Specs/HL295401-PN/BK</v>
      </c>
      <c r="BM1079" t="s">
        <v>2531</v>
      </c>
      <c r="BN1079" t="str">
        <f>"https://www.hvlgroup.com/Product/"&amp;"HL295401-PN/BK"</f>
        <v>https://www.hvlgroup.com/Product/HL295401-PN/BK</v>
      </c>
      <c r="BO1079" t="s">
        <v>104</v>
      </c>
      <c r="BP1079" t="s">
        <v>104</v>
      </c>
      <c r="BQ1079" t="s">
        <v>232</v>
      </c>
      <c r="BR1079" t="s">
        <v>116</v>
      </c>
      <c r="BS1079" t="s">
        <v>116</v>
      </c>
      <c r="BT1079">
        <v>0</v>
      </c>
      <c r="BV1079" s="1">
        <v>43466</v>
      </c>
      <c r="BW1079">
        <v>0</v>
      </c>
      <c r="BX1079">
        <v>0</v>
      </c>
      <c r="BY1079" t="s">
        <v>104</v>
      </c>
      <c r="BZ1079">
        <v>0</v>
      </c>
      <c r="CA1079">
        <v>0</v>
      </c>
      <c r="CB1079">
        <v>0</v>
      </c>
      <c r="CC1079">
        <v>0</v>
      </c>
      <c r="CD1079">
        <v>1</v>
      </c>
      <c r="CE1079">
        <v>159</v>
      </c>
      <c r="CF1079" t="s">
        <v>90</v>
      </c>
      <c r="CI1079" t="s">
        <v>111</v>
      </c>
      <c r="CJ1079" t="s">
        <v>118</v>
      </c>
      <c r="CK1079" t="s">
        <v>111</v>
      </c>
      <c r="CL1079" t="s">
        <v>119</v>
      </c>
      <c r="CM1079" t="s">
        <v>104</v>
      </c>
    </row>
    <row r="1080" spans="1:91" x14ac:dyDescent="0.25">
      <c r="A1080" t="s">
        <v>89</v>
      </c>
      <c r="B1080" t="s">
        <v>90</v>
      </c>
      <c r="C1080" t="s">
        <v>2533</v>
      </c>
      <c r="D1080" t="s">
        <v>2534</v>
      </c>
      <c r="E1080" s="4">
        <v>806134881719</v>
      </c>
      <c r="F1080" t="s">
        <v>2276</v>
      </c>
      <c r="G1080" s="4">
        <v>98</v>
      </c>
      <c r="H1080" s="4">
        <v>196</v>
      </c>
      <c r="I1080" t="s">
        <v>2350</v>
      </c>
      <c r="J1080" t="s">
        <v>2535</v>
      </c>
      <c r="K1080" t="s">
        <v>96</v>
      </c>
      <c r="L1080" t="s">
        <v>97</v>
      </c>
      <c r="M1080" t="s">
        <v>98</v>
      </c>
      <c r="N1080" t="s">
        <v>99</v>
      </c>
      <c r="P1080" t="s">
        <v>1402</v>
      </c>
      <c r="Q1080" t="s">
        <v>102</v>
      </c>
      <c r="R1080">
        <v>0</v>
      </c>
      <c r="S1080">
        <v>4.5</v>
      </c>
      <c r="T1080">
        <v>17.75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1</v>
      </c>
      <c r="AA1080">
        <v>4</v>
      </c>
      <c r="AB1080" t="s">
        <v>2536</v>
      </c>
      <c r="AD1080" t="s">
        <v>2536</v>
      </c>
      <c r="AE1080" t="s">
        <v>2536</v>
      </c>
      <c r="AF1080" t="s">
        <v>111</v>
      </c>
      <c r="AG1080" t="s">
        <v>105</v>
      </c>
      <c r="AH1080">
        <v>21</v>
      </c>
      <c r="AI1080">
        <v>8</v>
      </c>
      <c r="AJ1080">
        <v>7</v>
      </c>
      <c r="AK1080">
        <v>10</v>
      </c>
      <c r="AL1080">
        <v>0</v>
      </c>
      <c r="AM1080">
        <v>0</v>
      </c>
      <c r="AN1080">
        <v>0</v>
      </c>
      <c r="AO1080">
        <v>0</v>
      </c>
      <c r="AP1080" t="s">
        <v>106</v>
      </c>
      <c r="AQ1080" t="s">
        <v>107</v>
      </c>
      <c r="AR1080" t="s">
        <v>108</v>
      </c>
      <c r="AS1080" t="s">
        <v>109</v>
      </c>
      <c r="AT1080" t="s">
        <v>110</v>
      </c>
      <c r="AU1080" t="s">
        <v>104</v>
      </c>
      <c r="AX1080" t="s">
        <v>104</v>
      </c>
      <c r="AY1080">
        <v>0</v>
      </c>
      <c r="AZ1080">
        <v>0</v>
      </c>
      <c r="BA1080">
        <v>4.25</v>
      </c>
      <c r="BC1080">
        <v>0</v>
      </c>
      <c r="BD1080">
        <v>0</v>
      </c>
      <c r="BJ1080" t="s">
        <v>111</v>
      </c>
      <c r="BK1080" t="s">
        <v>113</v>
      </c>
      <c r="BL1080" t="str">
        <f>"https://www.hvlgroup.com/Products/Specs/"&amp;"HL298201-AGB"</f>
        <v>https://www.hvlgroup.com/Products/Specs/HL298201-AGB</v>
      </c>
      <c r="BM1080" t="s">
        <v>2537</v>
      </c>
      <c r="BN1080" t="str">
        <f>"https://www.hvlgroup.com/Product/"&amp;"HL298201-AGB"</f>
        <v>https://www.hvlgroup.com/Product/HL298201-AGB</v>
      </c>
      <c r="BO1080" t="s">
        <v>104</v>
      </c>
      <c r="BP1080" t="s">
        <v>104</v>
      </c>
      <c r="BQ1080" t="s">
        <v>115</v>
      </c>
      <c r="BR1080" t="s">
        <v>116</v>
      </c>
      <c r="BS1080" t="s">
        <v>2538</v>
      </c>
      <c r="BT1080">
        <v>0</v>
      </c>
      <c r="BV1080" s="1">
        <v>43466</v>
      </c>
      <c r="BW1080">
        <v>0</v>
      </c>
      <c r="BX1080">
        <v>0</v>
      </c>
      <c r="BY1080" t="s">
        <v>104</v>
      </c>
      <c r="BZ1080">
        <v>0</v>
      </c>
      <c r="CA1080">
        <v>0</v>
      </c>
      <c r="CB1080">
        <v>0</v>
      </c>
      <c r="CC1080">
        <v>0</v>
      </c>
      <c r="CD1080">
        <v>1</v>
      </c>
      <c r="CE1080">
        <v>166</v>
      </c>
      <c r="CF1080" t="s">
        <v>90</v>
      </c>
      <c r="CI1080" t="s">
        <v>111</v>
      </c>
      <c r="CJ1080" t="s">
        <v>118</v>
      </c>
      <c r="CK1080" t="s">
        <v>111</v>
      </c>
      <c r="CL1080" t="s">
        <v>119</v>
      </c>
      <c r="CM1080" t="s">
        <v>104</v>
      </c>
    </row>
    <row r="1081" spans="1:91" x14ac:dyDescent="0.25">
      <c r="A1081" t="s">
        <v>89</v>
      </c>
      <c r="B1081" t="s">
        <v>90</v>
      </c>
      <c r="C1081" t="s">
        <v>2539</v>
      </c>
      <c r="D1081" t="s">
        <v>2534</v>
      </c>
      <c r="E1081" s="4">
        <v>806134880958</v>
      </c>
      <c r="F1081" t="s">
        <v>2276</v>
      </c>
      <c r="G1081" s="4">
        <v>98</v>
      </c>
      <c r="H1081" s="4">
        <v>196</v>
      </c>
      <c r="I1081" t="s">
        <v>2350</v>
      </c>
      <c r="J1081" t="s">
        <v>2535</v>
      </c>
      <c r="K1081" t="s">
        <v>96</v>
      </c>
      <c r="L1081" t="s">
        <v>97</v>
      </c>
      <c r="M1081" t="s">
        <v>98</v>
      </c>
      <c r="N1081" t="s">
        <v>124</v>
      </c>
      <c r="P1081" t="s">
        <v>1402</v>
      </c>
      <c r="Q1081" t="s">
        <v>102</v>
      </c>
      <c r="R1081">
        <v>0</v>
      </c>
      <c r="S1081">
        <v>4.5</v>
      </c>
      <c r="T1081">
        <v>17.75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1</v>
      </c>
      <c r="AA1081">
        <v>4</v>
      </c>
      <c r="AB1081" t="s">
        <v>2536</v>
      </c>
      <c r="AD1081" t="s">
        <v>2536</v>
      </c>
      <c r="AE1081" t="s">
        <v>2536</v>
      </c>
      <c r="AF1081" t="s">
        <v>111</v>
      </c>
      <c r="AG1081" t="s">
        <v>105</v>
      </c>
      <c r="AH1081">
        <v>21</v>
      </c>
      <c r="AI1081">
        <v>8</v>
      </c>
      <c r="AJ1081">
        <v>7</v>
      </c>
      <c r="AK1081">
        <v>10</v>
      </c>
      <c r="AL1081">
        <v>0</v>
      </c>
      <c r="AM1081">
        <v>0</v>
      </c>
      <c r="AN1081">
        <v>0</v>
      </c>
      <c r="AO1081">
        <v>0</v>
      </c>
      <c r="AP1081" t="s">
        <v>106</v>
      </c>
      <c r="AQ1081" t="s">
        <v>107</v>
      </c>
      <c r="AR1081" t="s">
        <v>108</v>
      </c>
      <c r="AS1081" t="s">
        <v>109</v>
      </c>
      <c r="AT1081" t="s">
        <v>110</v>
      </c>
      <c r="AU1081" t="s">
        <v>104</v>
      </c>
      <c r="AX1081" t="s">
        <v>104</v>
      </c>
      <c r="AY1081">
        <v>0</v>
      </c>
      <c r="AZ1081">
        <v>0</v>
      </c>
      <c r="BA1081">
        <v>4.25</v>
      </c>
      <c r="BC1081">
        <v>0</v>
      </c>
      <c r="BD1081">
        <v>0</v>
      </c>
      <c r="BJ1081" t="s">
        <v>111</v>
      </c>
      <c r="BK1081" t="s">
        <v>125</v>
      </c>
      <c r="BL1081" t="str">
        <f>"https://www.hvlgroup.com/Products/Specs/"&amp;"HL298201-PN"</f>
        <v>https://www.hvlgroup.com/Products/Specs/HL298201-PN</v>
      </c>
      <c r="BM1081" t="s">
        <v>2537</v>
      </c>
      <c r="BN1081" t="str">
        <f>"https://www.hvlgroup.com/Product/"&amp;"HL298201-PN"</f>
        <v>https://www.hvlgroup.com/Product/HL298201-PN</v>
      </c>
      <c r="BO1081" t="s">
        <v>104</v>
      </c>
      <c r="BP1081" t="s">
        <v>104</v>
      </c>
      <c r="BQ1081" t="s">
        <v>115</v>
      </c>
      <c r="BR1081" t="s">
        <v>116</v>
      </c>
      <c r="BS1081" t="s">
        <v>2538</v>
      </c>
      <c r="BT1081">
        <v>0</v>
      </c>
      <c r="BV1081" s="1">
        <v>43466</v>
      </c>
      <c r="BW1081">
        <v>0</v>
      </c>
      <c r="BX1081">
        <v>0</v>
      </c>
      <c r="BY1081" t="s">
        <v>104</v>
      </c>
      <c r="BZ1081">
        <v>0</v>
      </c>
      <c r="CA1081">
        <v>0</v>
      </c>
      <c r="CB1081">
        <v>0</v>
      </c>
      <c r="CC1081">
        <v>0</v>
      </c>
      <c r="CD1081">
        <v>1</v>
      </c>
      <c r="CE1081">
        <v>166</v>
      </c>
      <c r="CF1081" t="s">
        <v>90</v>
      </c>
      <c r="CI1081" t="s">
        <v>111</v>
      </c>
      <c r="CJ1081" t="s">
        <v>118</v>
      </c>
      <c r="CK1081" t="s">
        <v>111</v>
      </c>
      <c r="CL1081" t="s">
        <v>119</v>
      </c>
      <c r="CM1081" t="s">
        <v>104</v>
      </c>
    </row>
    <row r="1082" spans="1:91" x14ac:dyDescent="0.25">
      <c r="A1082" t="s">
        <v>89</v>
      </c>
      <c r="B1082" t="s">
        <v>90</v>
      </c>
      <c r="C1082" t="s">
        <v>2540</v>
      </c>
      <c r="D1082" t="s">
        <v>2541</v>
      </c>
      <c r="E1082" s="4">
        <v>806134882006</v>
      </c>
      <c r="F1082" t="s">
        <v>2276</v>
      </c>
      <c r="G1082" s="4">
        <v>87</v>
      </c>
      <c r="H1082" s="4">
        <v>174</v>
      </c>
      <c r="I1082" t="s">
        <v>2244</v>
      </c>
      <c r="J1082" t="s">
        <v>2542</v>
      </c>
      <c r="K1082" t="s">
        <v>96</v>
      </c>
      <c r="L1082" t="s">
        <v>97</v>
      </c>
      <c r="M1082" t="s">
        <v>98</v>
      </c>
      <c r="N1082" t="s">
        <v>124</v>
      </c>
      <c r="O1082" t="s">
        <v>2543</v>
      </c>
      <c r="P1082" t="s">
        <v>1873</v>
      </c>
      <c r="Q1082" t="s">
        <v>2062</v>
      </c>
      <c r="R1082">
        <v>0</v>
      </c>
      <c r="S1082">
        <v>8.5</v>
      </c>
      <c r="T1082">
        <v>12.75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1</v>
      </c>
      <c r="AA1082">
        <v>60</v>
      </c>
      <c r="AB1082" t="s">
        <v>1208</v>
      </c>
      <c r="AD1082" t="s">
        <v>1208</v>
      </c>
      <c r="AE1082" t="s">
        <v>1208</v>
      </c>
      <c r="AF1082" t="s">
        <v>104</v>
      </c>
      <c r="AG1082" t="s">
        <v>105</v>
      </c>
      <c r="AH1082">
        <v>18</v>
      </c>
      <c r="AI1082">
        <v>18</v>
      </c>
      <c r="AJ1082">
        <v>15</v>
      </c>
      <c r="AK1082">
        <v>9</v>
      </c>
      <c r="AL1082">
        <v>0</v>
      </c>
      <c r="AM1082">
        <v>0</v>
      </c>
      <c r="AN1082">
        <v>0</v>
      </c>
      <c r="AO1082">
        <v>0</v>
      </c>
      <c r="AP1082" t="s">
        <v>106</v>
      </c>
      <c r="AQ1082" t="s">
        <v>107</v>
      </c>
      <c r="AR1082" t="s">
        <v>108</v>
      </c>
      <c r="AS1082" t="s">
        <v>109</v>
      </c>
      <c r="AT1082" t="s">
        <v>110</v>
      </c>
      <c r="AU1082" t="s">
        <v>104</v>
      </c>
      <c r="AX1082" t="s">
        <v>104</v>
      </c>
      <c r="AY1082">
        <v>0</v>
      </c>
      <c r="AZ1082">
        <v>0</v>
      </c>
      <c r="BA1082">
        <v>3</v>
      </c>
      <c r="BC1082">
        <v>0</v>
      </c>
      <c r="BD1082">
        <v>0</v>
      </c>
      <c r="BJ1082" t="s">
        <v>111</v>
      </c>
      <c r="BK1082" t="s">
        <v>125</v>
      </c>
      <c r="BL1082" t="str">
        <f>"https://www.hvlgroup.com/Products/Specs/"&amp;"HL310201-PN"</f>
        <v>https://www.hvlgroup.com/Products/Specs/HL310201-PN</v>
      </c>
      <c r="BM1082" t="s">
        <v>2544</v>
      </c>
      <c r="BN1082" t="str">
        <f>"https://www.hvlgroup.com/Product/"&amp;"HL310201-PN"</f>
        <v>https://www.hvlgroup.com/Product/HL310201-PN</v>
      </c>
      <c r="BO1082" t="s">
        <v>104</v>
      </c>
      <c r="BP1082" t="s">
        <v>104</v>
      </c>
      <c r="BQ1082" t="s">
        <v>1521</v>
      </c>
      <c r="BR1082" t="s">
        <v>2366</v>
      </c>
      <c r="BS1082" t="s">
        <v>2545</v>
      </c>
      <c r="BT1082">
        <v>7.5</v>
      </c>
      <c r="BV1082" s="1">
        <v>43466</v>
      </c>
      <c r="BW1082">
        <v>0</v>
      </c>
      <c r="BX1082">
        <v>0</v>
      </c>
      <c r="BY1082" t="s">
        <v>104</v>
      </c>
      <c r="BZ1082">
        <v>0</v>
      </c>
      <c r="CA1082">
        <v>0</v>
      </c>
      <c r="CB1082">
        <v>0</v>
      </c>
      <c r="CC1082">
        <v>0</v>
      </c>
      <c r="CD1082">
        <v>1</v>
      </c>
      <c r="CE1082">
        <v>174</v>
      </c>
      <c r="CF1082" t="s">
        <v>90</v>
      </c>
      <c r="CI1082" t="s">
        <v>111</v>
      </c>
      <c r="CJ1082" t="s">
        <v>118</v>
      </c>
      <c r="CK1082" t="s">
        <v>111</v>
      </c>
      <c r="CL1082" t="s">
        <v>119</v>
      </c>
      <c r="CM1082" t="s">
        <v>104</v>
      </c>
    </row>
    <row r="1083" spans="1:91" x14ac:dyDescent="0.25">
      <c r="A1083" t="s">
        <v>89</v>
      </c>
      <c r="B1083" t="s">
        <v>90</v>
      </c>
      <c r="C1083" t="s">
        <v>2546</v>
      </c>
      <c r="D1083" t="s">
        <v>2547</v>
      </c>
      <c r="E1083" s="4">
        <v>806134882013</v>
      </c>
      <c r="F1083" t="s">
        <v>2548</v>
      </c>
      <c r="G1083" s="4">
        <v>193</v>
      </c>
      <c r="H1083" s="4">
        <v>386</v>
      </c>
      <c r="I1083" t="s">
        <v>2498</v>
      </c>
      <c r="J1083" t="s">
        <v>2549</v>
      </c>
      <c r="K1083" t="s">
        <v>96</v>
      </c>
      <c r="L1083" t="s">
        <v>97</v>
      </c>
      <c r="M1083" t="s">
        <v>98</v>
      </c>
      <c r="N1083" t="s">
        <v>1805</v>
      </c>
      <c r="P1083" t="s">
        <v>1873</v>
      </c>
      <c r="Q1083" t="s">
        <v>2062</v>
      </c>
      <c r="R1083">
        <v>0</v>
      </c>
      <c r="S1083">
        <v>18</v>
      </c>
      <c r="T1083">
        <v>70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2</v>
      </c>
      <c r="AA1083">
        <v>60</v>
      </c>
      <c r="AB1083" t="s">
        <v>1623</v>
      </c>
      <c r="AD1083" t="s">
        <v>1623</v>
      </c>
      <c r="AE1083" t="s">
        <v>1623</v>
      </c>
      <c r="AF1083" t="s">
        <v>104</v>
      </c>
      <c r="AG1083" t="s">
        <v>105</v>
      </c>
      <c r="AH1083">
        <v>34</v>
      </c>
      <c r="AI1083">
        <v>19</v>
      </c>
      <c r="AJ1083">
        <v>15</v>
      </c>
      <c r="AK1083">
        <v>20</v>
      </c>
      <c r="AL1083">
        <v>0</v>
      </c>
      <c r="AM1083">
        <v>0</v>
      </c>
      <c r="AN1083">
        <v>0</v>
      </c>
      <c r="AO1083">
        <v>0</v>
      </c>
      <c r="AP1083" t="s">
        <v>106</v>
      </c>
      <c r="AQ1083" t="s">
        <v>107</v>
      </c>
      <c r="AR1083" t="s">
        <v>108</v>
      </c>
      <c r="AS1083" t="s">
        <v>109</v>
      </c>
      <c r="AT1083" t="s">
        <v>110</v>
      </c>
      <c r="AU1083" t="s">
        <v>104</v>
      </c>
      <c r="AX1083" t="s">
        <v>104</v>
      </c>
      <c r="AY1083">
        <v>0</v>
      </c>
      <c r="AZ1083">
        <v>0</v>
      </c>
      <c r="BA1083">
        <v>0</v>
      </c>
      <c r="BC1083">
        <v>0</v>
      </c>
      <c r="BD1083">
        <v>0</v>
      </c>
      <c r="BJ1083" t="s">
        <v>111</v>
      </c>
      <c r="BK1083" t="s">
        <v>1806</v>
      </c>
      <c r="BL1083" t="str">
        <f>"https://www.hvlgroup.com/Products/Specs/"&amp;"HL321401-GL/WH"</f>
        <v>https://www.hvlgroup.com/Products/Specs/HL321401-GL/WH</v>
      </c>
      <c r="BM1083" t="s">
        <v>2550</v>
      </c>
      <c r="BN1083" t="str">
        <f>"https://www.hvlgroup.com/Product/"&amp;"HL321401-GL/WH"</f>
        <v>https://www.hvlgroup.com/Product/HL321401-GL/WH</v>
      </c>
      <c r="BO1083" t="s">
        <v>104</v>
      </c>
      <c r="BP1083" t="s">
        <v>104</v>
      </c>
      <c r="BQ1083" t="s">
        <v>640</v>
      </c>
      <c r="BR1083" t="s">
        <v>1072</v>
      </c>
      <c r="BS1083" t="s">
        <v>2551</v>
      </c>
      <c r="BT1083">
        <v>25</v>
      </c>
      <c r="BV1083" s="1">
        <v>43466</v>
      </c>
      <c r="BW1083">
        <v>0</v>
      </c>
      <c r="BX1083">
        <v>0</v>
      </c>
      <c r="BY1083" t="s">
        <v>104</v>
      </c>
      <c r="BZ1083">
        <v>0</v>
      </c>
      <c r="CA1083">
        <v>0</v>
      </c>
      <c r="CB1083">
        <v>0</v>
      </c>
      <c r="CC1083">
        <v>0</v>
      </c>
      <c r="CD1083">
        <v>1</v>
      </c>
      <c r="CE1083">
        <v>161</v>
      </c>
      <c r="CF1083" t="s">
        <v>90</v>
      </c>
      <c r="CI1083" t="s">
        <v>111</v>
      </c>
      <c r="CJ1083" t="s">
        <v>118</v>
      </c>
      <c r="CK1083" t="s">
        <v>111</v>
      </c>
      <c r="CL1083" t="s">
        <v>119</v>
      </c>
      <c r="CM1083" t="s">
        <v>104</v>
      </c>
    </row>
    <row r="1084" spans="1:91" x14ac:dyDescent="0.25">
      <c r="A1084" t="s">
        <v>89</v>
      </c>
      <c r="B1084" t="s">
        <v>90</v>
      </c>
      <c r="C1084" t="s">
        <v>2552</v>
      </c>
      <c r="D1084" t="s">
        <v>2553</v>
      </c>
      <c r="E1084" s="4">
        <v>806134891527</v>
      </c>
      <c r="F1084" t="s">
        <v>2276</v>
      </c>
      <c r="G1084" s="4">
        <v>130</v>
      </c>
      <c r="H1084" s="4">
        <v>260</v>
      </c>
      <c r="I1084" t="s">
        <v>2244</v>
      </c>
      <c r="J1084" t="s">
        <v>2554</v>
      </c>
      <c r="K1084" t="s">
        <v>96</v>
      </c>
      <c r="L1084" t="s">
        <v>97</v>
      </c>
      <c r="M1084" t="s">
        <v>98</v>
      </c>
      <c r="N1084" t="s">
        <v>2555</v>
      </c>
      <c r="O1084" t="s">
        <v>2000</v>
      </c>
      <c r="Q1084" t="s">
        <v>2556</v>
      </c>
      <c r="R1084">
        <v>0</v>
      </c>
      <c r="S1084">
        <v>0</v>
      </c>
      <c r="T1084">
        <v>21.5</v>
      </c>
      <c r="U1084">
        <v>0</v>
      </c>
      <c r="V1084">
        <v>0</v>
      </c>
      <c r="W1084">
        <v>16</v>
      </c>
      <c r="X1084">
        <v>0</v>
      </c>
      <c r="Y1084">
        <v>0</v>
      </c>
      <c r="Z1084">
        <v>1</v>
      </c>
      <c r="AA1084">
        <v>75</v>
      </c>
      <c r="AB1084" t="s">
        <v>1623</v>
      </c>
      <c r="AD1084" t="s">
        <v>1623</v>
      </c>
      <c r="AE1084" t="s">
        <v>1623</v>
      </c>
      <c r="AF1084" t="s">
        <v>104</v>
      </c>
      <c r="AG1084" t="s">
        <v>105</v>
      </c>
      <c r="AH1084">
        <v>19.1388</v>
      </c>
      <c r="AI1084">
        <v>12.934200000000001</v>
      </c>
      <c r="AJ1084">
        <v>11.7622</v>
      </c>
      <c r="AK1084">
        <v>0</v>
      </c>
      <c r="AL1084">
        <v>0</v>
      </c>
      <c r="AM1084">
        <v>0</v>
      </c>
      <c r="AN1084">
        <v>0</v>
      </c>
      <c r="AO1084">
        <v>0</v>
      </c>
      <c r="AP1084" t="s">
        <v>106</v>
      </c>
      <c r="AQ1084" t="s">
        <v>107</v>
      </c>
      <c r="AR1084" t="s">
        <v>108</v>
      </c>
      <c r="AS1084" t="s">
        <v>109</v>
      </c>
      <c r="AT1084" t="s">
        <v>110</v>
      </c>
      <c r="AU1084" t="s">
        <v>104</v>
      </c>
      <c r="AV1084" t="s">
        <v>2557</v>
      </c>
      <c r="AW1084" t="s">
        <v>2557</v>
      </c>
      <c r="AX1084" t="s">
        <v>104</v>
      </c>
      <c r="AY1084">
        <v>0</v>
      </c>
      <c r="AZ1084">
        <v>0</v>
      </c>
      <c r="BA1084">
        <v>6.75</v>
      </c>
      <c r="BC1084">
        <v>0</v>
      </c>
      <c r="BD1084">
        <v>96</v>
      </c>
      <c r="BJ1084" t="s">
        <v>111</v>
      </c>
      <c r="BK1084" t="s">
        <v>2558</v>
      </c>
      <c r="BL1084" t="str">
        <f>"https://www.hvlgroup.com/Products/Specs/"&amp;"HL334201-BO/GL"</f>
        <v>https://www.hvlgroup.com/Products/Specs/HL334201-BO/GL</v>
      </c>
      <c r="BN1084" t="str">
        <f>"https://www.hvlgroup.com/Product/"&amp;"HL334201-BO/GL"</f>
        <v>https://www.hvlgroup.com/Product/HL334201-BO/GL</v>
      </c>
      <c r="BO1084" t="s">
        <v>104</v>
      </c>
      <c r="BP1084" t="s">
        <v>104</v>
      </c>
      <c r="BQ1084" t="s">
        <v>640</v>
      </c>
      <c r="BR1084" t="s">
        <v>116</v>
      </c>
      <c r="BS1084" t="s">
        <v>2559</v>
      </c>
      <c r="BT1084">
        <v>8.5</v>
      </c>
      <c r="BV1084" s="1">
        <v>43617</v>
      </c>
      <c r="BW1084">
        <v>0</v>
      </c>
      <c r="BX1084">
        <v>0</v>
      </c>
      <c r="BY1084" t="s">
        <v>104</v>
      </c>
      <c r="BZ1084">
        <v>0</v>
      </c>
      <c r="CA1084">
        <v>0</v>
      </c>
      <c r="CB1084">
        <v>0</v>
      </c>
      <c r="CC1084">
        <v>0</v>
      </c>
      <c r="CD1084">
        <v>1</v>
      </c>
      <c r="CF1084" t="s">
        <v>90</v>
      </c>
      <c r="CI1084" t="s">
        <v>111</v>
      </c>
      <c r="CJ1084" t="s">
        <v>118</v>
      </c>
      <c r="CK1084" t="s">
        <v>111</v>
      </c>
      <c r="CL1084" t="s">
        <v>119</v>
      </c>
      <c r="CM1084" t="s">
        <v>104</v>
      </c>
    </row>
    <row r="1085" spans="1:91" x14ac:dyDescent="0.25">
      <c r="A1085" t="s">
        <v>89</v>
      </c>
      <c r="B1085" t="s">
        <v>90</v>
      </c>
      <c r="C1085" t="s">
        <v>2560</v>
      </c>
      <c r="D1085" t="s">
        <v>2553</v>
      </c>
      <c r="E1085" s="4">
        <v>806134891510</v>
      </c>
      <c r="F1085" t="s">
        <v>2276</v>
      </c>
      <c r="G1085" s="4">
        <v>130</v>
      </c>
      <c r="H1085" s="4">
        <v>260</v>
      </c>
      <c r="I1085" t="s">
        <v>2244</v>
      </c>
      <c r="J1085" t="s">
        <v>2554</v>
      </c>
      <c r="K1085" t="s">
        <v>96</v>
      </c>
      <c r="L1085" t="s">
        <v>97</v>
      </c>
      <c r="M1085" t="s">
        <v>98</v>
      </c>
      <c r="N1085" t="s">
        <v>2561</v>
      </c>
      <c r="O1085" t="s">
        <v>2000</v>
      </c>
      <c r="Q1085" t="s">
        <v>2556</v>
      </c>
      <c r="R1085">
        <v>0</v>
      </c>
      <c r="S1085">
        <v>0</v>
      </c>
      <c r="T1085">
        <v>21.5</v>
      </c>
      <c r="U1085">
        <v>0</v>
      </c>
      <c r="V1085">
        <v>0</v>
      </c>
      <c r="W1085">
        <v>16</v>
      </c>
      <c r="X1085">
        <v>0</v>
      </c>
      <c r="Y1085">
        <v>0</v>
      </c>
      <c r="Z1085">
        <v>1</v>
      </c>
      <c r="AA1085">
        <v>75</v>
      </c>
      <c r="AB1085" t="s">
        <v>1623</v>
      </c>
      <c r="AD1085" t="s">
        <v>1623</v>
      </c>
      <c r="AE1085" t="s">
        <v>1623</v>
      </c>
      <c r="AF1085" t="s">
        <v>104</v>
      </c>
      <c r="AG1085" t="s">
        <v>105</v>
      </c>
      <c r="AH1085">
        <v>19.1388</v>
      </c>
      <c r="AI1085">
        <v>12.934200000000001</v>
      </c>
      <c r="AJ1085">
        <v>11.7622</v>
      </c>
      <c r="AK1085">
        <v>0</v>
      </c>
      <c r="AL1085">
        <v>0</v>
      </c>
      <c r="AM1085">
        <v>0</v>
      </c>
      <c r="AN1085">
        <v>0</v>
      </c>
      <c r="AO1085">
        <v>0</v>
      </c>
      <c r="AP1085" t="s">
        <v>106</v>
      </c>
      <c r="AQ1085" t="s">
        <v>107</v>
      </c>
      <c r="AR1085" t="s">
        <v>108</v>
      </c>
      <c r="AS1085" t="s">
        <v>109</v>
      </c>
      <c r="AT1085" t="s">
        <v>110</v>
      </c>
      <c r="AU1085" t="s">
        <v>104</v>
      </c>
      <c r="AV1085" t="s">
        <v>2557</v>
      </c>
      <c r="AW1085" t="s">
        <v>2557</v>
      </c>
      <c r="AX1085" t="s">
        <v>104</v>
      </c>
      <c r="AY1085">
        <v>0</v>
      </c>
      <c r="AZ1085">
        <v>0</v>
      </c>
      <c r="BA1085">
        <v>6.75</v>
      </c>
      <c r="BC1085">
        <v>0</v>
      </c>
      <c r="BD1085">
        <v>96</v>
      </c>
      <c r="BJ1085" t="s">
        <v>111</v>
      </c>
      <c r="BK1085" t="s">
        <v>2562</v>
      </c>
      <c r="BL1085" t="str">
        <f>"https://www.hvlgroup.com/Products/Specs/"&amp;"HL334201-CRW/GL"</f>
        <v>https://www.hvlgroup.com/Products/Specs/HL334201-CRW/GL</v>
      </c>
      <c r="BN1085" t="str">
        <f>"https://www.hvlgroup.com/Product/"&amp;"HL334201-CRW/GL"</f>
        <v>https://www.hvlgroup.com/Product/HL334201-CRW/GL</v>
      </c>
      <c r="BO1085" t="s">
        <v>104</v>
      </c>
      <c r="BP1085" t="s">
        <v>104</v>
      </c>
      <c r="BQ1085" t="s">
        <v>640</v>
      </c>
      <c r="BR1085" t="s">
        <v>116</v>
      </c>
      <c r="BS1085" t="s">
        <v>2559</v>
      </c>
      <c r="BT1085">
        <v>8.5</v>
      </c>
      <c r="BV1085" s="1">
        <v>43617</v>
      </c>
      <c r="BW1085">
        <v>0</v>
      </c>
      <c r="BX1085">
        <v>0</v>
      </c>
      <c r="BY1085" t="s">
        <v>104</v>
      </c>
      <c r="BZ1085">
        <v>0</v>
      </c>
      <c r="CA1085">
        <v>0</v>
      </c>
      <c r="CB1085">
        <v>0</v>
      </c>
      <c r="CC1085">
        <v>0</v>
      </c>
      <c r="CD1085">
        <v>1</v>
      </c>
      <c r="CF1085" t="s">
        <v>90</v>
      </c>
      <c r="CI1085" t="s">
        <v>111</v>
      </c>
      <c r="CJ1085" t="s">
        <v>118</v>
      </c>
      <c r="CK1085" t="s">
        <v>111</v>
      </c>
      <c r="CL1085" t="s">
        <v>119</v>
      </c>
      <c r="CM1085" t="s">
        <v>104</v>
      </c>
    </row>
    <row r="1086" spans="1:91" x14ac:dyDescent="0.25">
      <c r="A1086" t="s">
        <v>89</v>
      </c>
      <c r="B1086" t="s">
        <v>90</v>
      </c>
      <c r="C1086" t="s">
        <v>2563</v>
      </c>
      <c r="D1086" t="s">
        <v>2553</v>
      </c>
      <c r="E1086" s="4">
        <v>806134891534</v>
      </c>
      <c r="F1086" t="s">
        <v>2276</v>
      </c>
      <c r="G1086" s="4">
        <v>130</v>
      </c>
      <c r="H1086" s="4">
        <v>260</v>
      </c>
      <c r="I1086" t="s">
        <v>2244</v>
      </c>
      <c r="J1086" t="s">
        <v>2554</v>
      </c>
      <c r="K1086" t="s">
        <v>96</v>
      </c>
      <c r="L1086" t="s">
        <v>97</v>
      </c>
      <c r="M1086" t="s">
        <v>98</v>
      </c>
      <c r="N1086" t="s">
        <v>2564</v>
      </c>
      <c r="O1086" t="s">
        <v>2000</v>
      </c>
      <c r="Q1086" t="s">
        <v>2556</v>
      </c>
      <c r="R1086">
        <v>0</v>
      </c>
      <c r="S1086">
        <v>0</v>
      </c>
      <c r="T1086">
        <v>21.5</v>
      </c>
      <c r="U1086">
        <v>0</v>
      </c>
      <c r="V1086">
        <v>0</v>
      </c>
      <c r="W1086">
        <v>16</v>
      </c>
      <c r="X1086">
        <v>0</v>
      </c>
      <c r="Y1086">
        <v>0</v>
      </c>
      <c r="Z1086">
        <v>1</v>
      </c>
      <c r="AA1086">
        <v>75</v>
      </c>
      <c r="AB1086" t="s">
        <v>1623</v>
      </c>
      <c r="AD1086" t="s">
        <v>1623</v>
      </c>
      <c r="AE1086" t="s">
        <v>1623</v>
      </c>
      <c r="AF1086" t="s">
        <v>104</v>
      </c>
      <c r="AG1086" t="s">
        <v>105</v>
      </c>
      <c r="AH1086">
        <v>19.1388</v>
      </c>
      <c r="AI1086">
        <v>12.934200000000001</v>
      </c>
      <c r="AJ1086">
        <v>11.7622</v>
      </c>
      <c r="AK1086">
        <v>0</v>
      </c>
      <c r="AL1086">
        <v>0</v>
      </c>
      <c r="AM1086">
        <v>0</v>
      </c>
      <c r="AN1086">
        <v>0</v>
      </c>
      <c r="AO1086">
        <v>0</v>
      </c>
      <c r="AP1086" t="s">
        <v>106</v>
      </c>
      <c r="AQ1086" t="s">
        <v>107</v>
      </c>
      <c r="AR1086" t="s">
        <v>108</v>
      </c>
      <c r="AS1086" t="s">
        <v>109</v>
      </c>
      <c r="AT1086" t="s">
        <v>110</v>
      </c>
      <c r="AU1086" t="s">
        <v>104</v>
      </c>
      <c r="AV1086" t="s">
        <v>2557</v>
      </c>
      <c r="AW1086" t="s">
        <v>2557</v>
      </c>
      <c r="AX1086" t="s">
        <v>104</v>
      </c>
      <c r="AY1086">
        <v>0</v>
      </c>
      <c r="AZ1086">
        <v>0</v>
      </c>
      <c r="BA1086">
        <v>6.75</v>
      </c>
      <c r="BC1086">
        <v>0</v>
      </c>
      <c r="BD1086">
        <v>96</v>
      </c>
      <c r="BJ1086" t="s">
        <v>111</v>
      </c>
      <c r="BK1086" t="s">
        <v>2565</v>
      </c>
      <c r="BL1086" t="str">
        <f>"https://www.hvlgroup.com/Products/Specs/"&amp;"HL334201-OG/GL"</f>
        <v>https://www.hvlgroup.com/Products/Specs/HL334201-OG/GL</v>
      </c>
      <c r="BN1086" t="str">
        <f>"https://www.hvlgroup.com/Product/"&amp;"HL334201-OG/GL"</f>
        <v>https://www.hvlgroup.com/Product/HL334201-OG/GL</v>
      </c>
      <c r="BO1086" t="s">
        <v>104</v>
      </c>
      <c r="BP1086" t="s">
        <v>104</v>
      </c>
      <c r="BQ1086" t="s">
        <v>640</v>
      </c>
      <c r="BR1086" t="s">
        <v>116</v>
      </c>
      <c r="BS1086" t="s">
        <v>2559</v>
      </c>
      <c r="BT1086">
        <v>8.5</v>
      </c>
      <c r="BV1086" s="1">
        <v>43617</v>
      </c>
      <c r="BW1086">
        <v>0</v>
      </c>
      <c r="BX1086">
        <v>0</v>
      </c>
      <c r="BY1086" t="s">
        <v>104</v>
      </c>
      <c r="BZ1086">
        <v>0</v>
      </c>
      <c r="CA1086">
        <v>0</v>
      </c>
      <c r="CB1086">
        <v>0</v>
      </c>
      <c r="CC1086">
        <v>0</v>
      </c>
      <c r="CD1086">
        <v>1</v>
      </c>
      <c r="CF1086" t="s">
        <v>90</v>
      </c>
      <c r="CI1086" t="s">
        <v>111</v>
      </c>
      <c r="CJ1086" t="s">
        <v>118</v>
      </c>
      <c r="CK1086" t="s">
        <v>111</v>
      </c>
      <c r="CL1086" t="s">
        <v>119</v>
      </c>
      <c r="CM1086" t="s">
        <v>104</v>
      </c>
    </row>
    <row r="1087" spans="1:91" x14ac:dyDescent="0.25">
      <c r="A1087" t="s">
        <v>89</v>
      </c>
      <c r="B1087" t="s">
        <v>90</v>
      </c>
      <c r="C1087" t="s">
        <v>2566</v>
      </c>
      <c r="D1087" t="s">
        <v>2567</v>
      </c>
      <c r="E1087" s="4">
        <v>806134891459</v>
      </c>
      <c r="F1087" t="s">
        <v>2276</v>
      </c>
      <c r="G1087" s="4">
        <v>145</v>
      </c>
      <c r="H1087" s="4">
        <v>290</v>
      </c>
      <c r="I1087" t="s">
        <v>2244</v>
      </c>
      <c r="J1087" t="s">
        <v>2568</v>
      </c>
      <c r="K1087" t="s">
        <v>96</v>
      </c>
      <c r="L1087" t="s">
        <v>97</v>
      </c>
      <c r="M1087" t="s">
        <v>98</v>
      </c>
      <c r="N1087" t="s">
        <v>2195</v>
      </c>
      <c r="O1087" t="s">
        <v>2000</v>
      </c>
      <c r="Q1087" t="s">
        <v>2569</v>
      </c>
      <c r="R1087">
        <v>0</v>
      </c>
      <c r="S1087">
        <v>0</v>
      </c>
      <c r="T1087">
        <v>26.75</v>
      </c>
      <c r="U1087">
        <v>0</v>
      </c>
      <c r="V1087">
        <v>0</v>
      </c>
      <c r="W1087">
        <v>16</v>
      </c>
      <c r="X1087">
        <v>0</v>
      </c>
      <c r="Y1087">
        <v>0</v>
      </c>
      <c r="Z1087">
        <v>1</v>
      </c>
      <c r="AA1087">
        <v>75</v>
      </c>
      <c r="AB1087" t="s">
        <v>1623</v>
      </c>
      <c r="AD1087" t="s">
        <v>1623</v>
      </c>
      <c r="AE1087" t="s">
        <v>1623</v>
      </c>
      <c r="AF1087" t="s">
        <v>104</v>
      </c>
      <c r="AG1087" t="s">
        <v>105</v>
      </c>
      <c r="AH1087">
        <v>19.1388</v>
      </c>
      <c r="AI1087">
        <v>12.934200000000001</v>
      </c>
      <c r="AJ1087">
        <v>11.7622</v>
      </c>
      <c r="AK1087">
        <v>0</v>
      </c>
      <c r="AL1087">
        <v>0</v>
      </c>
      <c r="AM1087">
        <v>0</v>
      </c>
      <c r="AN1087">
        <v>0</v>
      </c>
      <c r="AO1087">
        <v>0</v>
      </c>
      <c r="AP1087" t="s">
        <v>106</v>
      </c>
      <c r="AQ1087" t="s">
        <v>107</v>
      </c>
      <c r="AR1087" t="s">
        <v>108</v>
      </c>
      <c r="AS1087" t="s">
        <v>109</v>
      </c>
      <c r="AT1087" t="s">
        <v>110</v>
      </c>
      <c r="AU1087" t="s">
        <v>104</v>
      </c>
      <c r="AV1087" t="s">
        <v>2557</v>
      </c>
      <c r="AW1087" t="s">
        <v>2557</v>
      </c>
      <c r="AX1087" t="s">
        <v>104</v>
      </c>
      <c r="AY1087">
        <v>0</v>
      </c>
      <c r="AZ1087">
        <v>0</v>
      </c>
      <c r="BA1087">
        <v>7.75</v>
      </c>
      <c r="BC1087">
        <v>0</v>
      </c>
      <c r="BD1087">
        <v>96</v>
      </c>
      <c r="BJ1087" t="s">
        <v>111</v>
      </c>
      <c r="BK1087" t="s">
        <v>2196</v>
      </c>
      <c r="BL1087" t="str">
        <f>"https://www.hvlgroup.com/Products/Specs/"&amp;"HL335201-BLK/GL"</f>
        <v>https://www.hvlgroup.com/Products/Specs/HL335201-BLK/GL</v>
      </c>
      <c r="BN1087" t="str">
        <f>"https://www.hvlgroup.com/Product/"&amp;"HL335201-BLK/GL"</f>
        <v>https://www.hvlgroup.com/Product/HL335201-BLK/GL</v>
      </c>
      <c r="BO1087" t="s">
        <v>104</v>
      </c>
      <c r="BP1087" t="s">
        <v>104</v>
      </c>
      <c r="BQ1087" t="s">
        <v>1768</v>
      </c>
      <c r="BR1087" t="s">
        <v>116</v>
      </c>
      <c r="BS1087" t="s">
        <v>2570</v>
      </c>
      <c r="BT1087">
        <v>10.5</v>
      </c>
      <c r="BV1087" s="1">
        <v>43617</v>
      </c>
      <c r="BW1087">
        <v>0</v>
      </c>
      <c r="BX1087">
        <v>0</v>
      </c>
      <c r="BY1087" t="s">
        <v>104</v>
      </c>
      <c r="BZ1087">
        <v>0</v>
      </c>
      <c r="CA1087">
        <v>0</v>
      </c>
      <c r="CB1087">
        <v>0</v>
      </c>
      <c r="CC1087">
        <v>0</v>
      </c>
      <c r="CD1087">
        <v>1</v>
      </c>
      <c r="CF1087" t="s">
        <v>90</v>
      </c>
      <c r="CI1087" t="s">
        <v>111</v>
      </c>
      <c r="CJ1087" t="s">
        <v>118</v>
      </c>
      <c r="CK1087" t="s">
        <v>111</v>
      </c>
      <c r="CL1087" t="s">
        <v>119</v>
      </c>
      <c r="CM1087" t="s">
        <v>104</v>
      </c>
    </row>
    <row r="1088" spans="1:91" x14ac:dyDescent="0.25">
      <c r="A1088" t="s">
        <v>89</v>
      </c>
      <c r="B1088" t="s">
        <v>90</v>
      </c>
      <c r="C1088" t="s">
        <v>2571</v>
      </c>
      <c r="D1088" t="s">
        <v>2567</v>
      </c>
      <c r="E1088" s="4">
        <v>806134891466</v>
      </c>
      <c r="F1088" t="s">
        <v>2276</v>
      </c>
      <c r="G1088" s="4">
        <v>145</v>
      </c>
      <c r="H1088" s="4">
        <v>290</v>
      </c>
      <c r="I1088" t="s">
        <v>2244</v>
      </c>
      <c r="J1088" t="s">
        <v>2568</v>
      </c>
      <c r="K1088" t="s">
        <v>96</v>
      </c>
      <c r="L1088" t="s">
        <v>97</v>
      </c>
      <c r="M1088" t="s">
        <v>98</v>
      </c>
      <c r="N1088" t="s">
        <v>2200</v>
      </c>
      <c r="O1088" t="s">
        <v>2000</v>
      </c>
      <c r="Q1088" t="s">
        <v>2556</v>
      </c>
      <c r="R1088">
        <v>0</v>
      </c>
      <c r="S1088">
        <v>0</v>
      </c>
      <c r="T1088">
        <v>26.75</v>
      </c>
      <c r="U1088">
        <v>0</v>
      </c>
      <c r="V1088">
        <v>0</v>
      </c>
      <c r="W1088">
        <v>16</v>
      </c>
      <c r="X1088">
        <v>0</v>
      </c>
      <c r="Y1088">
        <v>0</v>
      </c>
      <c r="Z1088">
        <v>1</v>
      </c>
      <c r="AA1088">
        <v>75</v>
      </c>
      <c r="AB1088" t="s">
        <v>1623</v>
      </c>
      <c r="AD1088" t="s">
        <v>1623</v>
      </c>
      <c r="AE1088" t="s">
        <v>1623</v>
      </c>
      <c r="AF1088" t="s">
        <v>104</v>
      </c>
      <c r="AG1088" t="s">
        <v>105</v>
      </c>
      <c r="AH1088">
        <v>19.1388</v>
      </c>
      <c r="AI1088">
        <v>12.934200000000001</v>
      </c>
      <c r="AJ1088">
        <v>11.7622</v>
      </c>
      <c r="AK1088">
        <v>0</v>
      </c>
      <c r="AL1088">
        <v>0</v>
      </c>
      <c r="AM1088">
        <v>0</v>
      </c>
      <c r="AN1088">
        <v>0</v>
      </c>
      <c r="AO1088">
        <v>0</v>
      </c>
      <c r="AP1088" t="s">
        <v>106</v>
      </c>
      <c r="AQ1088" t="s">
        <v>107</v>
      </c>
      <c r="AR1088" t="s">
        <v>108</v>
      </c>
      <c r="AS1088" t="s">
        <v>109</v>
      </c>
      <c r="AT1088" t="s">
        <v>110</v>
      </c>
      <c r="AU1088" t="s">
        <v>104</v>
      </c>
      <c r="AV1088" t="s">
        <v>2557</v>
      </c>
      <c r="AW1088" t="s">
        <v>2557</v>
      </c>
      <c r="AX1088" t="s">
        <v>104</v>
      </c>
      <c r="AY1088">
        <v>0</v>
      </c>
      <c r="AZ1088">
        <v>0</v>
      </c>
      <c r="BA1088">
        <v>7.75</v>
      </c>
      <c r="BC1088">
        <v>0</v>
      </c>
      <c r="BD1088">
        <v>96</v>
      </c>
      <c r="BJ1088" t="s">
        <v>111</v>
      </c>
      <c r="BK1088" t="s">
        <v>2201</v>
      </c>
      <c r="BL1088" t="str">
        <f>"https://www.hvlgroup.com/Products/Specs/"&amp;"HL335201-WH/GL"</f>
        <v>https://www.hvlgroup.com/Products/Specs/HL335201-WH/GL</v>
      </c>
      <c r="BN1088" t="str">
        <f>"https://www.hvlgroup.com/Product/"&amp;"HL335201-WH/GL"</f>
        <v>https://www.hvlgroup.com/Product/HL335201-WH/GL</v>
      </c>
      <c r="BO1088" t="s">
        <v>104</v>
      </c>
      <c r="BP1088" t="s">
        <v>104</v>
      </c>
      <c r="BQ1088" t="s">
        <v>1768</v>
      </c>
      <c r="BR1088" t="s">
        <v>116</v>
      </c>
      <c r="BS1088" t="s">
        <v>2570</v>
      </c>
      <c r="BT1088">
        <v>10.5</v>
      </c>
      <c r="BV1088" s="1">
        <v>43617</v>
      </c>
      <c r="BW1088">
        <v>0</v>
      </c>
      <c r="BX1088">
        <v>0</v>
      </c>
      <c r="BY1088" t="s">
        <v>104</v>
      </c>
      <c r="BZ1088">
        <v>0</v>
      </c>
      <c r="CA1088">
        <v>0</v>
      </c>
      <c r="CB1088">
        <v>0</v>
      </c>
      <c r="CC1088">
        <v>0</v>
      </c>
      <c r="CD1088">
        <v>1</v>
      </c>
      <c r="CF1088" t="s">
        <v>90</v>
      </c>
      <c r="CI1088" t="s">
        <v>111</v>
      </c>
      <c r="CJ1088" t="s">
        <v>118</v>
      </c>
      <c r="CK1088" t="s">
        <v>111</v>
      </c>
      <c r="CL1088" t="s">
        <v>119</v>
      </c>
      <c r="CM1088" t="s">
        <v>104</v>
      </c>
    </row>
    <row r="1089" spans="1:91" x14ac:dyDescent="0.25">
      <c r="A1089" t="s">
        <v>89</v>
      </c>
      <c r="B1089" t="s">
        <v>90</v>
      </c>
      <c r="C1089" t="s">
        <v>2572</v>
      </c>
      <c r="D1089" t="s">
        <v>2573</v>
      </c>
      <c r="E1089" s="4">
        <v>806134891503</v>
      </c>
      <c r="F1089" t="s">
        <v>2276</v>
      </c>
      <c r="G1089" s="4">
        <v>145</v>
      </c>
      <c r="H1089" s="4">
        <v>290</v>
      </c>
      <c r="I1089" t="s">
        <v>2244</v>
      </c>
      <c r="J1089" t="s">
        <v>2574</v>
      </c>
      <c r="K1089" t="s">
        <v>96</v>
      </c>
      <c r="L1089" t="s">
        <v>97</v>
      </c>
      <c r="M1089" t="s">
        <v>98</v>
      </c>
      <c r="N1089" t="s">
        <v>2575</v>
      </c>
      <c r="O1089" t="s">
        <v>2000</v>
      </c>
      <c r="Q1089" t="s">
        <v>2556</v>
      </c>
      <c r="R1089">
        <v>0</v>
      </c>
      <c r="S1089">
        <v>0</v>
      </c>
      <c r="T1089">
        <v>27</v>
      </c>
      <c r="U1089">
        <v>0</v>
      </c>
      <c r="V1089">
        <v>0</v>
      </c>
      <c r="W1089">
        <v>16</v>
      </c>
      <c r="X1089">
        <v>0</v>
      </c>
      <c r="Y1089">
        <v>0</v>
      </c>
      <c r="Z1089">
        <v>1</v>
      </c>
      <c r="AA1089">
        <v>75</v>
      </c>
      <c r="AB1089" t="s">
        <v>1623</v>
      </c>
      <c r="AD1089" t="s">
        <v>1623</v>
      </c>
      <c r="AE1089" t="s">
        <v>1623</v>
      </c>
      <c r="AF1089" t="s">
        <v>104</v>
      </c>
      <c r="AG1089" t="s">
        <v>105</v>
      </c>
      <c r="AH1089">
        <v>19.1388</v>
      </c>
      <c r="AI1089">
        <v>12.934200000000001</v>
      </c>
      <c r="AJ1089">
        <v>11.7622</v>
      </c>
      <c r="AK1089">
        <v>0</v>
      </c>
      <c r="AL1089">
        <v>0</v>
      </c>
      <c r="AM1089">
        <v>0</v>
      </c>
      <c r="AN1089">
        <v>0</v>
      </c>
      <c r="AO1089">
        <v>0</v>
      </c>
      <c r="AP1089" t="s">
        <v>106</v>
      </c>
      <c r="AQ1089" t="s">
        <v>107</v>
      </c>
      <c r="AR1089" t="s">
        <v>108</v>
      </c>
      <c r="AS1089" t="s">
        <v>109</v>
      </c>
      <c r="AT1089" t="s">
        <v>110</v>
      </c>
      <c r="AU1089" t="s">
        <v>104</v>
      </c>
      <c r="AV1089" t="s">
        <v>2557</v>
      </c>
      <c r="AW1089" t="s">
        <v>2557</v>
      </c>
      <c r="AX1089" t="s">
        <v>104</v>
      </c>
      <c r="AY1089">
        <v>0</v>
      </c>
      <c r="AZ1089">
        <v>0</v>
      </c>
      <c r="BA1089">
        <v>0</v>
      </c>
      <c r="BC1089">
        <v>0</v>
      </c>
      <c r="BD1089">
        <v>96</v>
      </c>
      <c r="BJ1089" t="s">
        <v>111</v>
      </c>
      <c r="BK1089" t="s">
        <v>2576</v>
      </c>
      <c r="BL1089" t="str">
        <f>"https://www.hvlgroup.com/Products/Specs/"&amp;"HL336201-GRY/GL"</f>
        <v>https://www.hvlgroup.com/Products/Specs/HL336201-GRY/GL</v>
      </c>
      <c r="BN1089" t="str">
        <f>"https://www.hvlgroup.com/Product/"&amp;"HL336201-GRY/GL"</f>
        <v>https://www.hvlgroup.com/Product/HL336201-GRY/GL</v>
      </c>
      <c r="BO1089" t="s">
        <v>104</v>
      </c>
      <c r="BP1089" t="s">
        <v>104</v>
      </c>
      <c r="BQ1089" t="s">
        <v>640</v>
      </c>
      <c r="BR1089" t="s">
        <v>116</v>
      </c>
      <c r="BS1089" t="s">
        <v>2570</v>
      </c>
      <c r="BT1089">
        <v>10.5</v>
      </c>
      <c r="BV1089" s="1">
        <v>43617</v>
      </c>
      <c r="BW1089">
        <v>0</v>
      </c>
      <c r="BX1089">
        <v>0</v>
      </c>
      <c r="BY1089" t="s">
        <v>104</v>
      </c>
      <c r="BZ1089">
        <v>0</v>
      </c>
      <c r="CA1089">
        <v>0</v>
      </c>
      <c r="CB1089">
        <v>0</v>
      </c>
      <c r="CC1089">
        <v>0</v>
      </c>
      <c r="CD1089">
        <v>1</v>
      </c>
      <c r="CF1089" t="s">
        <v>90</v>
      </c>
      <c r="CI1089" t="s">
        <v>111</v>
      </c>
      <c r="CJ1089" t="s">
        <v>118</v>
      </c>
      <c r="CK1089" t="s">
        <v>111</v>
      </c>
      <c r="CL1089" t="s">
        <v>119</v>
      </c>
      <c r="CM1089" t="s">
        <v>104</v>
      </c>
    </row>
    <row r="1090" spans="1:91" x14ac:dyDescent="0.25">
      <c r="A1090" t="s">
        <v>89</v>
      </c>
      <c r="B1090" t="s">
        <v>90</v>
      </c>
      <c r="C1090" t="s">
        <v>2577</v>
      </c>
      <c r="D1090" t="s">
        <v>2578</v>
      </c>
      <c r="E1090" s="4">
        <v>806134891565</v>
      </c>
      <c r="F1090" t="s">
        <v>2276</v>
      </c>
      <c r="G1090" s="4">
        <v>130</v>
      </c>
      <c r="H1090" s="4">
        <v>260</v>
      </c>
      <c r="I1090" t="s">
        <v>2244</v>
      </c>
      <c r="J1090" t="s">
        <v>2579</v>
      </c>
      <c r="K1090" t="s">
        <v>96</v>
      </c>
      <c r="L1090" t="s">
        <v>97</v>
      </c>
      <c r="M1090" t="s">
        <v>98</v>
      </c>
      <c r="N1090" t="s">
        <v>2580</v>
      </c>
      <c r="O1090" t="s">
        <v>2000</v>
      </c>
      <c r="Q1090" t="s">
        <v>2556</v>
      </c>
      <c r="R1090">
        <v>0</v>
      </c>
      <c r="S1090">
        <v>0</v>
      </c>
      <c r="T1090">
        <v>22.5</v>
      </c>
      <c r="U1090">
        <v>0</v>
      </c>
      <c r="V1090">
        <v>0</v>
      </c>
      <c r="W1090">
        <v>14</v>
      </c>
      <c r="X1090">
        <v>0</v>
      </c>
      <c r="Y1090">
        <v>0</v>
      </c>
      <c r="Z1090">
        <v>1</v>
      </c>
      <c r="AA1090">
        <v>75</v>
      </c>
      <c r="AB1090" t="s">
        <v>1623</v>
      </c>
      <c r="AD1090" t="s">
        <v>1623</v>
      </c>
      <c r="AE1090" t="s">
        <v>1623</v>
      </c>
      <c r="AF1090" t="s">
        <v>104</v>
      </c>
      <c r="AG1090" t="s">
        <v>105</v>
      </c>
      <c r="AH1090">
        <v>19.1388</v>
      </c>
      <c r="AI1090">
        <v>12.934200000000001</v>
      </c>
      <c r="AJ1090">
        <v>11.7622</v>
      </c>
      <c r="AK1090">
        <v>0</v>
      </c>
      <c r="AL1090">
        <v>0</v>
      </c>
      <c r="AM1090">
        <v>0</v>
      </c>
      <c r="AN1090">
        <v>0</v>
      </c>
      <c r="AO1090">
        <v>0</v>
      </c>
      <c r="AP1090" t="s">
        <v>106</v>
      </c>
      <c r="AQ1090" t="s">
        <v>107</v>
      </c>
      <c r="AR1090" t="s">
        <v>108</v>
      </c>
      <c r="AS1090" t="s">
        <v>109</v>
      </c>
      <c r="AT1090" t="s">
        <v>110</v>
      </c>
      <c r="AU1090" t="s">
        <v>104</v>
      </c>
      <c r="AV1090" t="s">
        <v>2557</v>
      </c>
      <c r="AW1090" t="s">
        <v>2557</v>
      </c>
      <c r="AX1090" t="s">
        <v>104</v>
      </c>
      <c r="AY1090">
        <v>0</v>
      </c>
      <c r="AZ1090">
        <v>0</v>
      </c>
      <c r="BA1090">
        <v>6</v>
      </c>
      <c r="BC1090">
        <v>0</v>
      </c>
      <c r="BD1090">
        <v>96</v>
      </c>
      <c r="BJ1090" t="s">
        <v>111</v>
      </c>
      <c r="BK1090" t="s">
        <v>2581</v>
      </c>
      <c r="BL1090" t="str">
        <f>"https://www.hvlgroup.com/Products/Specs/"&amp;"HL337201-BW/GL"</f>
        <v>https://www.hvlgroup.com/Products/Specs/HL337201-BW/GL</v>
      </c>
      <c r="BN1090" t="str">
        <f>"https://www.hvlgroup.com/Product/"&amp;"HL337201-BW/GL"</f>
        <v>https://www.hvlgroup.com/Product/HL337201-BW/GL</v>
      </c>
      <c r="BO1090" t="s">
        <v>104</v>
      </c>
      <c r="BP1090" t="s">
        <v>104</v>
      </c>
      <c r="BQ1090" t="s">
        <v>640</v>
      </c>
      <c r="BR1090" t="s">
        <v>116</v>
      </c>
      <c r="BS1090" t="s">
        <v>2582</v>
      </c>
      <c r="BT1090">
        <v>8.5</v>
      </c>
      <c r="BV1090" s="1">
        <v>43617</v>
      </c>
      <c r="BW1090">
        <v>0</v>
      </c>
      <c r="BX1090">
        <v>0</v>
      </c>
      <c r="BY1090" t="s">
        <v>104</v>
      </c>
      <c r="BZ1090">
        <v>0</v>
      </c>
      <c r="CA1090">
        <v>0</v>
      </c>
      <c r="CB1090">
        <v>0</v>
      </c>
      <c r="CC1090">
        <v>0</v>
      </c>
      <c r="CD1090">
        <v>1</v>
      </c>
      <c r="CF1090" t="s">
        <v>90</v>
      </c>
      <c r="CI1090" t="s">
        <v>111</v>
      </c>
      <c r="CJ1090" t="s">
        <v>118</v>
      </c>
      <c r="CK1090" t="s">
        <v>111</v>
      </c>
      <c r="CL1090" t="s">
        <v>119</v>
      </c>
      <c r="CM1090" t="s">
        <v>104</v>
      </c>
    </row>
    <row r="1091" spans="1:91" x14ac:dyDescent="0.25">
      <c r="A1091" t="s">
        <v>89</v>
      </c>
      <c r="B1091" t="s">
        <v>90</v>
      </c>
      <c r="C1091" t="s">
        <v>2583</v>
      </c>
      <c r="D1091" t="s">
        <v>2584</v>
      </c>
      <c r="E1091" s="4">
        <v>806134893071</v>
      </c>
      <c r="F1091" t="s">
        <v>93</v>
      </c>
      <c r="G1091" s="4">
        <v>79</v>
      </c>
      <c r="H1091" s="4">
        <v>158</v>
      </c>
      <c r="I1091" t="s">
        <v>94</v>
      </c>
      <c r="J1091" t="s">
        <v>2585</v>
      </c>
      <c r="K1091" t="s">
        <v>96</v>
      </c>
      <c r="L1091" t="s">
        <v>97</v>
      </c>
      <c r="M1091" t="s">
        <v>98</v>
      </c>
      <c r="N1091" t="s">
        <v>2025</v>
      </c>
      <c r="O1091" t="s">
        <v>100</v>
      </c>
      <c r="R1091">
        <v>0</v>
      </c>
      <c r="S1091">
        <v>5.75</v>
      </c>
      <c r="T1091">
        <v>11.5</v>
      </c>
      <c r="U1091">
        <v>0</v>
      </c>
      <c r="V1091">
        <v>0</v>
      </c>
      <c r="W1091">
        <v>0</v>
      </c>
      <c r="X1091">
        <v>6</v>
      </c>
      <c r="Y1091">
        <v>0</v>
      </c>
      <c r="Z1091">
        <v>1</v>
      </c>
      <c r="AA1091">
        <v>60</v>
      </c>
      <c r="AB1091" t="s">
        <v>163</v>
      </c>
      <c r="AD1091" t="s">
        <v>163</v>
      </c>
      <c r="AE1091" t="s">
        <v>163</v>
      </c>
      <c r="AF1091" t="s">
        <v>111</v>
      </c>
      <c r="AG1091" t="s">
        <v>105</v>
      </c>
      <c r="AH1091">
        <v>14</v>
      </c>
      <c r="AI1091">
        <v>13</v>
      </c>
      <c r="AJ1091">
        <v>9</v>
      </c>
      <c r="AK1091">
        <v>0</v>
      </c>
      <c r="AL1091">
        <v>0</v>
      </c>
      <c r="AM1091">
        <v>0</v>
      </c>
      <c r="AN1091">
        <v>0</v>
      </c>
      <c r="AO1091">
        <v>0</v>
      </c>
      <c r="AP1091" t="s">
        <v>106</v>
      </c>
      <c r="AQ1091" t="s">
        <v>107</v>
      </c>
      <c r="AR1091" t="s">
        <v>108</v>
      </c>
      <c r="AS1091" t="s">
        <v>109</v>
      </c>
      <c r="AT1091" t="s">
        <v>110</v>
      </c>
      <c r="AU1091" t="s">
        <v>104</v>
      </c>
      <c r="AV1091" t="s">
        <v>2586</v>
      </c>
      <c r="AW1091" t="s">
        <v>2586</v>
      </c>
      <c r="AX1091" t="s">
        <v>104</v>
      </c>
      <c r="AY1091">
        <v>0</v>
      </c>
      <c r="AZ1091">
        <v>0</v>
      </c>
      <c r="BA1091">
        <v>0</v>
      </c>
      <c r="BC1091">
        <v>0</v>
      </c>
      <c r="BD1091">
        <v>0</v>
      </c>
      <c r="BJ1091" t="s">
        <v>111</v>
      </c>
      <c r="BK1091" t="s">
        <v>2026</v>
      </c>
      <c r="BL1091" t="str">
        <f>"https://www.hvlgroup.com/Products/Specs/"&amp;"HL343101-CRL"</f>
        <v>https://www.hvlgroup.com/Products/Specs/HL343101-CRL</v>
      </c>
      <c r="BM1091" t="s">
        <v>2587</v>
      </c>
      <c r="BN1091" t="str">
        <f>"https://www.hvlgroup.com/Product/"&amp;"HL343101-CRL"</f>
        <v>https://www.hvlgroup.com/Product/HL343101-CRL</v>
      </c>
      <c r="BO1091" t="s">
        <v>104</v>
      </c>
      <c r="BP1091" t="s">
        <v>104</v>
      </c>
      <c r="BQ1091" t="s">
        <v>2588</v>
      </c>
      <c r="BR1091" t="s">
        <v>116</v>
      </c>
      <c r="BS1091" t="s">
        <v>116</v>
      </c>
      <c r="BT1091">
        <v>0</v>
      </c>
      <c r="BV1091" s="1">
        <v>43617</v>
      </c>
      <c r="BW1091">
        <v>0</v>
      </c>
      <c r="BX1091">
        <v>0</v>
      </c>
      <c r="BY1091" t="s">
        <v>104</v>
      </c>
      <c r="BZ1091">
        <v>0</v>
      </c>
      <c r="CA1091">
        <v>0</v>
      </c>
      <c r="CB1091">
        <v>0</v>
      </c>
      <c r="CC1091">
        <v>0</v>
      </c>
      <c r="CD1091">
        <v>1</v>
      </c>
      <c r="CF1091" t="s">
        <v>90</v>
      </c>
      <c r="CI1091" t="s">
        <v>111</v>
      </c>
      <c r="CJ1091" t="s">
        <v>118</v>
      </c>
      <c r="CK1091" t="s">
        <v>111</v>
      </c>
      <c r="CL1091" t="s">
        <v>119</v>
      </c>
      <c r="CM1091" t="s">
        <v>104</v>
      </c>
    </row>
    <row r="1092" spans="1:91" x14ac:dyDescent="0.25">
      <c r="A1092" t="s">
        <v>89</v>
      </c>
      <c r="B1092" t="s">
        <v>90</v>
      </c>
      <c r="C1092" t="s">
        <v>2589</v>
      </c>
      <c r="D1092" t="s">
        <v>2584</v>
      </c>
      <c r="E1092" s="4">
        <v>806134893132</v>
      </c>
      <c r="F1092" t="s">
        <v>93</v>
      </c>
      <c r="G1092" s="4">
        <v>79</v>
      </c>
      <c r="H1092" s="4">
        <v>158</v>
      </c>
      <c r="I1092" t="s">
        <v>94</v>
      </c>
      <c r="J1092" t="s">
        <v>2585</v>
      </c>
      <c r="K1092" t="s">
        <v>96</v>
      </c>
      <c r="L1092" t="s">
        <v>97</v>
      </c>
      <c r="M1092" t="s">
        <v>98</v>
      </c>
      <c r="N1092" t="s">
        <v>2029</v>
      </c>
      <c r="O1092" t="s">
        <v>100</v>
      </c>
      <c r="R1092">
        <v>0</v>
      </c>
      <c r="S1092">
        <v>5.75</v>
      </c>
      <c r="T1092">
        <v>11.5</v>
      </c>
      <c r="U1092">
        <v>0</v>
      </c>
      <c r="V1092">
        <v>0</v>
      </c>
      <c r="W1092">
        <v>0</v>
      </c>
      <c r="X1092">
        <v>6</v>
      </c>
      <c r="Y1092">
        <v>0</v>
      </c>
      <c r="Z1092">
        <v>1</v>
      </c>
      <c r="AA1092">
        <v>60</v>
      </c>
      <c r="AB1092" t="s">
        <v>163</v>
      </c>
      <c r="AD1092" t="s">
        <v>163</v>
      </c>
      <c r="AE1092" t="s">
        <v>163</v>
      </c>
      <c r="AF1092" t="s">
        <v>111</v>
      </c>
      <c r="AG1092" t="s">
        <v>105</v>
      </c>
      <c r="AH1092">
        <v>14</v>
      </c>
      <c r="AI1092">
        <v>13</v>
      </c>
      <c r="AJ1092">
        <v>9</v>
      </c>
      <c r="AK1092">
        <v>0</v>
      </c>
      <c r="AL1092">
        <v>0</v>
      </c>
      <c r="AM1092">
        <v>0</v>
      </c>
      <c r="AN1092">
        <v>0</v>
      </c>
      <c r="AO1092">
        <v>0</v>
      </c>
      <c r="AP1092" t="s">
        <v>106</v>
      </c>
      <c r="AQ1092" t="s">
        <v>107</v>
      </c>
      <c r="AR1092" t="s">
        <v>108</v>
      </c>
      <c r="AS1092" t="s">
        <v>109</v>
      </c>
      <c r="AT1092" t="s">
        <v>110</v>
      </c>
      <c r="AU1092" t="s">
        <v>104</v>
      </c>
      <c r="AV1092" t="s">
        <v>2586</v>
      </c>
      <c r="AW1092" t="s">
        <v>2586</v>
      </c>
      <c r="AX1092" t="s">
        <v>104</v>
      </c>
      <c r="AY1092">
        <v>0</v>
      </c>
      <c r="AZ1092">
        <v>0</v>
      </c>
      <c r="BA1092">
        <v>0</v>
      </c>
      <c r="BC1092">
        <v>0</v>
      </c>
      <c r="BD1092">
        <v>0</v>
      </c>
      <c r="BJ1092" t="s">
        <v>111</v>
      </c>
      <c r="BK1092" t="s">
        <v>2030</v>
      </c>
      <c r="BL1092" t="str">
        <f>"https://www.hvlgroup.com/Products/Specs/"&amp;"HL343101-GRY"</f>
        <v>https://www.hvlgroup.com/Products/Specs/HL343101-GRY</v>
      </c>
      <c r="BM1092" t="s">
        <v>2587</v>
      </c>
      <c r="BN1092" t="str">
        <f>"https://www.hvlgroup.com/Product/"&amp;"HL343101-GRY"</f>
        <v>https://www.hvlgroup.com/Product/HL343101-GRY</v>
      </c>
      <c r="BO1092" t="s">
        <v>104</v>
      </c>
      <c r="BP1092" t="s">
        <v>104</v>
      </c>
      <c r="BQ1092" t="s">
        <v>2588</v>
      </c>
      <c r="BR1092" t="s">
        <v>116</v>
      </c>
      <c r="BS1092" t="s">
        <v>116</v>
      </c>
      <c r="BT1092">
        <v>0</v>
      </c>
      <c r="BV1092" s="1">
        <v>43617</v>
      </c>
      <c r="BW1092">
        <v>0</v>
      </c>
      <c r="BX1092">
        <v>0</v>
      </c>
      <c r="BY1092" t="s">
        <v>104</v>
      </c>
      <c r="BZ1092">
        <v>0</v>
      </c>
      <c r="CA1092">
        <v>0</v>
      </c>
      <c r="CB1092">
        <v>0</v>
      </c>
      <c r="CC1092">
        <v>0</v>
      </c>
      <c r="CD1092">
        <v>1</v>
      </c>
      <c r="CF1092" t="s">
        <v>90</v>
      </c>
      <c r="CI1092" t="s">
        <v>111</v>
      </c>
      <c r="CJ1092" t="s">
        <v>118</v>
      </c>
      <c r="CK1092" t="s">
        <v>111</v>
      </c>
      <c r="CL1092" t="s">
        <v>119</v>
      </c>
      <c r="CM1092" t="s">
        <v>104</v>
      </c>
    </row>
    <row r="1093" spans="1:91" x14ac:dyDescent="0.25">
      <c r="A1093" t="s">
        <v>89</v>
      </c>
      <c r="B1093" t="s">
        <v>90</v>
      </c>
      <c r="C1093" t="s">
        <v>2590</v>
      </c>
      <c r="D1093" t="s">
        <v>2584</v>
      </c>
      <c r="E1093" s="4">
        <v>806134893149</v>
      </c>
      <c r="F1093" t="s">
        <v>93</v>
      </c>
      <c r="G1093" s="4">
        <v>79</v>
      </c>
      <c r="H1093" s="4">
        <v>158</v>
      </c>
      <c r="I1093" t="s">
        <v>94</v>
      </c>
      <c r="J1093" t="s">
        <v>2585</v>
      </c>
      <c r="K1093" t="s">
        <v>96</v>
      </c>
      <c r="L1093" t="s">
        <v>97</v>
      </c>
      <c r="M1093" t="s">
        <v>98</v>
      </c>
      <c r="N1093" t="s">
        <v>1317</v>
      </c>
      <c r="O1093" t="s">
        <v>100</v>
      </c>
      <c r="R1093">
        <v>0</v>
      </c>
      <c r="S1093">
        <v>5.75</v>
      </c>
      <c r="T1093">
        <v>11.5</v>
      </c>
      <c r="U1093">
        <v>0</v>
      </c>
      <c r="V1093">
        <v>0</v>
      </c>
      <c r="W1093">
        <v>0</v>
      </c>
      <c r="X1093">
        <v>6</v>
      </c>
      <c r="Y1093">
        <v>0</v>
      </c>
      <c r="Z1093">
        <v>1</v>
      </c>
      <c r="AA1093">
        <v>60</v>
      </c>
      <c r="AB1093" t="s">
        <v>163</v>
      </c>
      <c r="AD1093" t="s">
        <v>163</v>
      </c>
      <c r="AE1093" t="s">
        <v>163</v>
      </c>
      <c r="AF1093" t="s">
        <v>111</v>
      </c>
      <c r="AG1093" t="s">
        <v>105</v>
      </c>
      <c r="AH1093">
        <v>14</v>
      </c>
      <c r="AI1093">
        <v>13</v>
      </c>
      <c r="AJ1093">
        <v>9</v>
      </c>
      <c r="AK1093">
        <v>0</v>
      </c>
      <c r="AL1093">
        <v>0</v>
      </c>
      <c r="AM1093">
        <v>0</v>
      </c>
      <c r="AN1093">
        <v>0</v>
      </c>
      <c r="AO1093">
        <v>0</v>
      </c>
      <c r="AP1093" t="s">
        <v>106</v>
      </c>
      <c r="AQ1093" t="s">
        <v>107</v>
      </c>
      <c r="AR1093" t="s">
        <v>108</v>
      </c>
      <c r="AS1093" t="s">
        <v>109</v>
      </c>
      <c r="AT1093" t="s">
        <v>110</v>
      </c>
      <c r="AU1093" t="s">
        <v>104</v>
      </c>
      <c r="AV1093" t="s">
        <v>2586</v>
      </c>
      <c r="AW1093" t="s">
        <v>2586</v>
      </c>
      <c r="AX1093" t="s">
        <v>104</v>
      </c>
      <c r="AY1093">
        <v>0</v>
      </c>
      <c r="AZ1093">
        <v>0</v>
      </c>
      <c r="BA1093">
        <v>0</v>
      </c>
      <c r="BC1093">
        <v>0</v>
      </c>
      <c r="BD1093">
        <v>0</v>
      </c>
      <c r="BJ1093" t="s">
        <v>111</v>
      </c>
      <c r="BK1093" t="s">
        <v>1318</v>
      </c>
      <c r="BL1093" t="str">
        <f>"https://www.hvlgroup.com/Products/Specs/"&amp;"HL343101-NVY"</f>
        <v>https://www.hvlgroup.com/Products/Specs/HL343101-NVY</v>
      </c>
      <c r="BM1093" t="s">
        <v>2587</v>
      </c>
      <c r="BN1093" t="str">
        <f>"https://www.hvlgroup.com/Product/"&amp;"HL343101-NVY"</f>
        <v>https://www.hvlgroup.com/Product/HL343101-NVY</v>
      </c>
      <c r="BO1093" t="s">
        <v>104</v>
      </c>
      <c r="BP1093" t="s">
        <v>104</v>
      </c>
      <c r="BQ1093" t="s">
        <v>2588</v>
      </c>
      <c r="BR1093" t="s">
        <v>116</v>
      </c>
      <c r="BS1093" t="s">
        <v>116</v>
      </c>
      <c r="BT1093">
        <v>0</v>
      </c>
      <c r="BV1093" s="1">
        <v>43617</v>
      </c>
      <c r="BW1093">
        <v>0</v>
      </c>
      <c r="BX1093">
        <v>0</v>
      </c>
      <c r="BY1093" t="s">
        <v>104</v>
      </c>
      <c r="BZ1093">
        <v>0</v>
      </c>
      <c r="CA1093">
        <v>0</v>
      </c>
      <c r="CB1093">
        <v>0</v>
      </c>
      <c r="CC1093">
        <v>0</v>
      </c>
      <c r="CD1093">
        <v>1</v>
      </c>
      <c r="CF1093" t="s">
        <v>90</v>
      </c>
      <c r="CI1093" t="s">
        <v>111</v>
      </c>
      <c r="CJ1093" t="s">
        <v>118</v>
      </c>
      <c r="CK1093" t="s">
        <v>111</v>
      </c>
      <c r="CL1093" t="s">
        <v>119</v>
      </c>
      <c r="CM1093" t="s">
        <v>104</v>
      </c>
    </row>
    <row r="1094" spans="1:91" x14ac:dyDescent="0.25">
      <c r="A1094" t="s">
        <v>89</v>
      </c>
      <c r="B1094" t="s">
        <v>90</v>
      </c>
      <c r="C1094" t="s">
        <v>2591</v>
      </c>
      <c r="D1094" t="s">
        <v>2584</v>
      </c>
      <c r="E1094" s="4">
        <v>806134893156</v>
      </c>
      <c r="F1094" t="s">
        <v>93</v>
      </c>
      <c r="G1094" s="4">
        <v>79</v>
      </c>
      <c r="H1094" s="4">
        <v>158</v>
      </c>
      <c r="I1094" t="s">
        <v>94</v>
      </c>
      <c r="J1094" t="s">
        <v>2585</v>
      </c>
      <c r="K1094" t="s">
        <v>96</v>
      </c>
      <c r="L1094" t="s">
        <v>97</v>
      </c>
      <c r="M1094" t="s">
        <v>98</v>
      </c>
      <c r="N1094" t="s">
        <v>1848</v>
      </c>
      <c r="O1094" t="s">
        <v>100</v>
      </c>
      <c r="R1094">
        <v>0</v>
      </c>
      <c r="S1094">
        <v>5.75</v>
      </c>
      <c r="T1094">
        <v>11.5</v>
      </c>
      <c r="U1094">
        <v>0</v>
      </c>
      <c r="V1094">
        <v>0</v>
      </c>
      <c r="W1094">
        <v>0</v>
      </c>
      <c r="X1094">
        <v>6</v>
      </c>
      <c r="Y1094">
        <v>0</v>
      </c>
      <c r="Z1094">
        <v>1</v>
      </c>
      <c r="AA1094">
        <v>60</v>
      </c>
      <c r="AB1094" t="s">
        <v>163</v>
      </c>
      <c r="AD1094" t="s">
        <v>163</v>
      </c>
      <c r="AE1094" t="s">
        <v>163</v>
      </c>
      <c r="AF1094" t="s">
        <v>111</v>
      </c>
      <c r="AG1094" t="s">
        <v>105</v>
      </c>
      <c r="AH1094">
        <v>14</v>
      </c>
      <c r="AI1094">
        <v>13</v>
      </c>
      <c r="AJ1094">
        <v>9</v>
      </c>
      <c r="AK1094">
        <v>0</v>
      </c>
      <c r="AL1094">
        <v>0</v>
      </c>
      <c r="AM1094">
        <v>0</v>
      </c>
      <c r="AN1094">
        <v>0</v>
      </c>
      <c r="AO1094">
        <v>0</v>
      </c>
      <c r="AP1094" t="s">
        <v>106</v>
      </c>
      <c r="AQ1094" t="s">
        <v>107</v>
      </c>
      <c r="AR1094" t="s">
        <v>108</v>
      </c>
      <c r="AS1094" t="s">
        <v>109</v>
      </c>
      <c r="AT1094" t="s">
        <v>110</v>
      </c>
      <c r="AU1094" t="s">
        <v>104</v>
      </c>
      <c r="AV1094" t="s">
        <v>2586</v>
      </c>
      <c r="AW1094" t="s">
        <v>2586</v>
      </c>
      <c r="AX1094" t="s">
        <v>104</v>
      </c>
      <c r="AY1094">
        <v>0</v>
      </c>
      <c r="AZ1094">
        <v>0</v>
      </c>
      <c r="BA1094">
        <v>0</v>
      </c>
      <c r="BC1094">
        <v>0</v>
      </c>
      <c r="BD1094">
        <v>0</v>
      </c>
      <c r="BJ1094" t="s">
        <v>111</v>
      </c>
      <c r="BK1094" t="s">
        <v>1849</v>
      </c>
      <c r="BL1094" t="str">
        <f>"https://www.hvlgroup.com/Products/Specs/"&amp;"HL343101-WH"</f>
        <v>https://www.hvlgroup.com/Products/Specs/HL343101-WH</v>
      </c>
      <c r="BM1094" t="s">
        <v>2587</v>
      </c>
      <c r="BN1094" t="str">
        <f>"https://www.hvlgroup.com/Product/"&amp;"HL343101-WH"</f>
        <v>https://www.hvlgroup.com/Product/HL343101-WH</v>
      </c>
      <c r="BO1094" t="s">
        <v>104</v>
      </c>
      <c r="BP1094" t="s">
        <v>104</v>
      </c>
      <c r="BQ1094" t="s">
        <v>2588</v>
      </c>
      <c r="BR1094" t="s">
        <v>116</v>
      </c>
      <c r="BS1094" t="s">
        <v>116</v>
      </c>
      <c r="BT1094">
        <v>0</v>
      </c>
      <c r="BV1094" s="1">
        <v>43617</v>
      </c>
      <c r="BW1094">
        <v>0</v>
      </c>
      <c r="BX1094">
        <v>0</v>
      </c>
      <c r="BY1094" t="s">
        <v>104</v>
      </c>
      <c r="BZ1094">
        <v>0</v>
      </c>
      <c r="CA1094">
        <v>0</v>
      </c>
      <c r="CB1094">
        <v>0</v>
      </c>
      <c r="CC1094">
        <v>0</v>
      </c>
      <c r="CD1094">
        <v>1</v>
      </c>
      <c r="CF1094" t="s">
        <v>90</v>
      </c>
      <c r="CI1094" t="s">
        <v>111</v>
      </c>
      <c r="CJ1094" t="s">
        <v>118</v>
      </c>
      <c r="CK1094" t="s">
        <v>111</v>
      </c>
      <c r="CL1094" t="s">
        <v>119</v>
      </c>
      <c r="CM1094" t="s">
        <v>104</v>
      </c>
    </row>
    <row r="1095" spans="1:91" x14ac:dyDescent="0.25">
      <c r="A1095" t="s">
        <v>89</v>
      </c>
      <c r="B1095" t="s">
        <v>90</v>
      </c>
      <c r="C1095" t="s">
        <v>2592</v>
      </c>
      <c r="D1095" t="s">
        <v>2593</v>
      </c>
      <c r="E1095" s="4">
        <v>806134892302</v>
      </c>
      <c r="F1095" t="s">
        <v>2276</v>
      </c>
      <c r="G1095" s="4">
        <v>99</v>
      </c>
      <c r="H1095" s="4">
        <v>198</v>
      </c>
      <c r="I1095" t="s">
        <v>2350</v>
      </c>
      <c r="J1095" t="s">
        <v>2594</v>
      </c>
      <c r="K1095" t="s">
        <v>96</v>
      </c>
      <c r="L1095" t="s">
        <v>97</v>
      </c>
      <c r="M1095" t="s">
        <v>98</v>
      </c>
      <c r="N1095" t="s">
        <v>460</v>
      </c>
      <c r="O1095" t="s">
        <v>100</v>
      </c>
      <c r="Q1095" t="s">
        <v>2595</v>
      </c>
      <c r="R1095">
        <v>0</v>
      </c>
      <c r="S1095">
        <v>0</v>
      </c>
      <c r="T1095">
        <v>28.25</v>
      </c>
      <c r="U1095">
        <v>0</v>
      </c>
      <c r="V1095">
        <v>0</v>
      </c>
      <c r="W1095">
        <v>8</v>
      </c>
      <c r="X1095">
        <v>0</v>
      </c>
      <c r="Y1095">
        <v>0</v>
      </c>
      <c r="Z1095">
        <v>1</v>
      </c>
      <c r="AA1095">
        <v>75</v>
      </c>
      <c r="AB1095" t="s">
        <v>1916</v>
      </c>
      <c r="AD1095" t="s">
        <v>1916</v>
      </c>
      <c r="AE1095" t="s">
        <v>1916</v>
      </c>
      <c r="AF1095" t="s">
        <v>104</v>
      </c>
      <c r="AG1095" t="s">
        <v>105</v>
      </c>
      <c r="AH1095">
        <v>23</v>
      </c>
      <c r="AI1095">
        <v>11</v>
      </c>
      <c r="AJ1095">
        <v>11</v>
      </c>
      <c r="AK1095">
        <v>0</v>
      </c>
      <c r="AL1095">
        <v>0</v>
      </c>
      <c r="AM1095">
        <v>0</v>
      </c>
      <c r="AN1095">
        <v>0</v>
      </c>
      <c r="AO1095">
        <v>0</v>
      </c>
      <c r="AP1095" t="s">
        <v>106</v>
      </c>
      <c r="AQ1095" t="s">
        <v>107</v>
      </c>
      <c r="AR1095" t="s">
        <v>108</v>
      </c>
      <c r="AS1095" t="s">
        <v>109</v>
      </c>
      <c r="AT1095" t="s">
        <v>110</v>
      </c>
      <c r="AU1095" t="s">
        <v>104</v>
      </c>
      <c r="AV1095" t="s">
        <v>2596</v>
      </c>
      <c r="AW1095" t="s">
        <v>2596</v>
      </c>
      <c r="AX1095" t="s">
        <v>104</v>
      </c>
      <c r="AY1095">
        <v>0</v>
      </c>
      <c r="AZ1095">
        <v>0</v>
      </c>
      <c r="BA1095">
        <v>8</v>
      </c>
      <c r="BC1095">
        <v>0</v>
      </c>
      <c r="BD1095">
        <v>0</v>
      </c>
      <c r="BJ1095" t="s">
        <v>111</v>
      </c>
      <c r="BK1095" t="s">
        <v>461</v>
      </c>
      <c r="BL1095" t="str">
        <f>"https://www.hvlgroup.com/Products/Specs/"&amp;"HL349201-AGB/BK"</f>
        <v>https://www.hvlgroup.com/Products/Specs/HL349201-AGB/BK</v>
      </c>
      <c r="BM1095" t="s">
        <v>2597</v>
      </c>
      <c r="BN1095" t="str">
        <f>"https://www.hvlgroup.com/Product/"&amp;"HL349201-AGB/BK"</f>
        <v>https://www.hvlgroup.com/Product/HL349201-AGB/BK</v>
      </c>
      <c r="BO1095" t="s">
        <v>104</v>
      </c>
      <c r="BP1095" t="s">
        <v>104</v>
      </c>
      <c r="BQ1095" t="s">
        <v>1952</v>
      </c>
      <c r="BR1095" t="s">
        <v>116</v>
      </c>
      <c r="BS1095" t="s">
        <v>2598</v>
      </c>
      <c r="BT1095">
        <v>12</v>
      </c>
      <c r="BV1095" s="1">
        <v>43617</v>
      </c>
      <c r="BW1095">
        <v>0</v>
      </c>
      <c r="BX1095">
        <v>0</v>
      </c>
      <c r="BY1095" t="s">
        <v>104</v>
      </c>
      <c r="BZ1095">
        <v>0</v>
      </c>
      <c r="CA1095">
        <v>0</v>
      </c>
      <c r="CB1095">
        <v>0</v>
      </c>
      <c r="CC1095">
        <v>0</v>
      </c>
      <c r="CD1095">
        <v>1</v>
      </c>
      <c r="CF1095" t="s">
        <v>90</v>
      </c>
      <c r="CI1095" t="s">
        <v>111</v>
      </c>
      <c r="CJ1095" t="s">
        <v>118</v>
      </c>
      <c r="CK1095" t="s">
        <v>111</v>
      </c>
      <c r="CL1095" t="s">
        <v>119</v>
      </c>
      <c r="CM1095" t="s">
        <v>104</v>
      </c>
    </row>
    <row r="1096" spans="1:91" x14ac:dyDescent="0.25">
      <c r="A1096" t="s">
        <v>89</v>
      </c>
      <c r="B1096" t="s">
        <v>90</v>
      </c>
      <c r="C1096" t="s">
        <v>2599</v>
      </c>
      <c r="D1096" t="s">
        <v>2593</v>
      </c>
      <c r="E1096" s="4">
        <v>806134892326</v>
      </c>
      <c r="F1096" t="s">
        <v>2276</v>
      </c>
      <c r="G1096" s="4">
        <v>99</v>
      </c>
      <c r="H1096" s="4">
        <v>198</v>
      </c>
      <c r="I1096" t="s">
        <v>2350</v>
      </c>
      <c r="J1096" t="s">
        <v>2594</v>
      </c>
      <c r="K1096" t="s">
        <v>96</v>
      </c>
      <c r="L1096" t="s">
        <v>97</v>
      </c>
      <c r="M1096" t="s">
        <v>98</v>
      </c>
      <c r="N1096" t="s">
        <v>465</v>
      </c>
      <c r="O1096" t="s">
        <v>100</v>
      </c>
      <c r="Q1096" t="s">
        <v>1207</v>
      </c>
      <c r="R1096">
        <v>0</v>
      </c>
      <c r="S1096">
        <v>0</v>
      </c>
      <c r="T1096">
        <v>28.25</v>
      </c>
      <c r="U1096">
        <v>0</v>
      </c>
      <c r="V1096">
        <v>0</v>
      </c>
      <c r="W1096">
        <v>8</v>
      </c>
      <c r="X1096">
        <v>0</v>
      </c>
      <c r="Y1096">
        <v>0</v>
      </c>
      <c r="Z1096">
        <v>1</v>
      </c>
      <c r="AA1096">
        <v>75</v>
      </c>
      <c r="AB1096" t="s">
        <v>1916</v>
      </c>
      <c r="AD1096" t="s">
        <v>1916</v>
      </c>
      <c r="AE1096" t="s">
        <v>1916</v>
      </c>
      <c r="AF1096" t="s">
        <v>104</v>
      </c>
      <c r="AG1096" t="s">
        <v>105</v>
      </c>
      <c r="AH1096">
        <v>23</v>
      </c>
      <c r="AI1096">
        <v>11</v>
      </c>
      <c r="AJ1096">
        <v>11</v>
      </c>
      <c r="AK1096">
        <v>0</v>
      </c>
      <c r="AL1096">
        <v>0</v>
      </c>
      <c r="AM1096">
        <v>0</v>
      </c>
      <c r="AN1096">
        <v>0</v>
      </c>
      <c r="AO1096">
        <v>0</v>
      </c>
      <c r="AP1096" t="s">
        <v>106</v>
      </c>
      <c r="AQ1096" t="s">
        <v>107</v>
      </c>
      <c r="AR1096" t="s">
        <v>108</v>
      </c>
      <c r="AS1096" t="s">
        <v>109</v>
      </c>
      <c r="AT1096" t="s">
        <v>110</v>
      </c>
      <c r="AU1096" t="s">
        <v>104</v>
      </c>
      <c r="AV1096" t="s">
        <v>2596</v>
      </c>
      <c r="AW1096" t="s">
        <v>2596</v>
      </c>
      <c r="AX1096" t="s">
        <v>104</v>
      </c>
      <c r="AY1096">
        <v>0</v>
      </c>
      <c r="AZ1096">
        <v>0</v>
      </c>
      <c r="BA1096">
        <v>8</v>
      </c>
      <c r="BC1096">
        <v>0</v>
      </c>
      <c r="BD1096">
        <v>0</v>
      </c>
      <c r="BJ1096" t="s">
        <v>111</v>
      </c>
      <c r="BK1096" t="s">
        <v>466</v>
      </c>
      <c r="BL1096" t="str">
        <f>"https://www.hvlgroup.com/Products/Specs/"&amp;"HL349201-PN/BK"</f>
        <v>https://www.hvlgroup.com/Products/Specs/HL349201-PN/BK</v>
      </c>
      <c r="BM1096" t="s">
        <v>2597</v>
      </c>
      <c r="BN1096" t="str">
        <f>"https://www.hvlgroup.com/Product/"&amp;"HL349201-PN/BK"</f>
        <v>https://www.hvlgroup.com/Product/HL349201-PN/BK</v>
      </c>
      <c r="BO1096" t="s">
        <v>104</v>
      </c>
      <c r="BP1096" t="s">
        <v>104</v>
      </c>
      <c r="BQ1096" t="s">
        <v>310</v>
      </c>
      <c r="BR1096" t="s">
        <v>116</v>
      </c>
      <c r="BS1096" t="s">
        <v>2598</v>
      </c>
      <c r="BT1096">
        <v>12</v>
      </c>
      <c r="BV1096" s="1">
        <v>43617</v>
      </c>
      <c r="BW1096">
        <v>0</v>
      </c>
      <c r="BX1096">
        <v>0</v>
      </c>
      <c r="BY1096" t="s">
        <v>104</v>
      </c>
      <c r="BZ1096">
        <v>0</v>
      </c>
      <c r="CA1096">
        <v>0</v>
      </c>
      <c r="CB1096">
        <v>0</v>
      </c>
      <c r="CC1096">
        <v>0</v>
      </c>
      <c r="CD1096">
        <v>1</v>
      </c>
      <c r="CF1096" t="s">
        <v>90</v>
      </c>
      <c r="CI1096" t="s">
        <v>111</v>
      </c>
      <c r="CJ1096" t="s">
        <v>118</v>
      </c>
      <c r="CK1096" t="s">
        <v>111</v>
      </c>
      <c r="CL1096" t="s">
        <v>119</v>
      </c>
      <c r="CM1096" t="s">
        <v>104</v>
      </c>
    </row>
    <row r="1097" spans="1:91" x14ac:dyDescent="0.25">
      <c r="A1097" t="s">
        <v>89</v>
      </c>
      <c r="B1097" t="s">
        <v>90</v>
      </c>
      <c r="C1097" t="s">
        <v>2600</v>
      </c>
      <c r="D1097" t="s">
        <v>2601</v>
      </c>
      <c r="E1097" s="4">
        <v>806134892456</v>
      </c>
      <c r="F1097" t="s">
        <v>2497</v>
      </c>
      <c r="G1097" s="4">
        <v>175</v>
      </c>
      <c r="H1097" s="4">
        <v>350</v>
      </c>
      <c r="I1097" t="s">
        <v>2498</v>
      </c>
      <c r="J1097" t="s">
        <v>2594</v>
      </c>
      <c r="K1097" t="s">
        <v>96</v>
      </c>
      <c r="L1097" t="s">
        <v>97</v>
      </c>
      <c r="M1097" t="s">
        <v>98</v>
      </c>
      <c r="N1097" t="s">
        <v>460</v>
      </c>
      <c r="O1097" t="s">
        <v>100</v>
      </c>
      <c r="Q1097" t="s">
        <v>2595</v>
      </c>
      <c r="R1097">
        <v>0</v>
      </c>
      <c r="S1097">
        <v>0</v>
      </c>
      <c r="T1097">
        <v>60.5</v>
      </c>
      <c r="U1097">
        <v>0</v>
      </c>
      <c r="V1097">
        <v>0</v>
      </c>
      <c r="W1097">
        <v>12</v>
      </c>
      <c r="X1097">
        <v>0</v>
      </c>
      <c r="Y1097">
        <v>0</v>
      </c>
      <c r="Z1097">
        <v>1</v>
      </c>
      <c r="AA1097">
        <v>75</v>
      </c>
      <c r="AB1097" t="s">
        <v>1916</v>
      </c>
      <c r="AD1097" t="s">
        <v>1916</v>
      </c>
      <c r="AE1097" t="s">
        <v>1916</v>
      </c>
      <c r="AF1097" t="s">
        <v>104</v>
      </c>
      <c r="AG1097" t="s">
        <v>105</v>
      </c>
      <c r="AH1097">
        <v>58</v>
      </c>
      <c r="AI1097">
        <v>15</v>
      </c>
      <c r="AJ1097">
        <v>15</v>
      </c>
      <c r="AK1097">
        <v>0</v>
      </c>
      <c r="AL1097">
        <v>0</v>
      </c>
      <c r="AM1097">
        <v>0</v>
      </c>
      <c r="AN1097">
        <v>0</v>
      </c>
      <c r="AO1097">
        <v>0</v>
      </c>
      <c r="AP1097" t="s">
        <v>106</v>
      </c>
      <c r="AQ1097" t="s">
        <v>107</v>
      </c>
      <c r="AR1097" t="s">
        <v>108</v>
      </c>
      <c r="AS1097" t="s">
        <v>109</v>
      </c>
      <c r="AT1097" t="s">
        <v>110</v>
      </c>
      <c r="AU1097" t="s">
        <v>104</v>
      </c>
      <c r="AV1097" t="s">
        <v>2596</v>
      </c>
      <c r="AW1097" t="s">
        <v>2596</v>
      </c>
      <c r="AX1097" t="s">
        <v>104</v>
      </c>
      <c r="AY1097">
        <v>0</v>
      </c>
      <c r="AZ1097">
        <v>0</v>
      </c>
      <c r="BA1097">
        <v>12</v>
      </c>
      <c r="BC1097">
        <v>0</v>
      </c>
      <c r="BD1097">
        <v>0</v>
      </c>
      <c r="BJ1097" t="s">
        <v>111</v>
      </c>
      <c r="BK1097" t="s">
        <v>461</v>
      </c>
      <c r="BL1097" t="str">
        <f>"https://www.hvlgroup.com/Products/Specs/"&amp;"HL349401-AGB/BK"</f>
        <v>https://www.hvlgroup.com/Products/Specs/HL349401-AGB/BK</v>
      </c>
      <c r="BM1097" t="s">
        <v>2597</v>
      </c>
      <c r="BN1097" t="str">
        <f>"https://www.hvlgroup.com/Product/"&amp;"HL349401-AGB/BK"</f>
        <v>https://www.hvlgroup.com/Product/HL349401-AGB/BK</v>
      </c>
      <c r="BO1097" t="s">
        <v>104</v>
      </c>
      <c r="BP1097" t="s">
        <v>104</v>
      </c>
      <c r="BQ1097" t="s">
        <v>1952</v>
      </c>
      <c r="BR1097" t="s">
        <v>116</v>
      </c>
      <c r="BS1097" t="s">
        <v>2602</v>
      </c>
      <c r="BT1097">
        <v>16.75</v>
      </c>
      <c r="BV1097" s="1">
        <v>43617</v>
      </c>
      <c r="BW1097">
        <v>0</v>
      </c>
      <c r="BX1097">
        <v>0</v>
      </c>
      <c r="BY1097" t="s">
        <v>104</v>
      </c>
      <c r="BZ1097">
        <v>0</v>
      </c>
      <c r="CA1097">
        <v>0</v>
      </c>
      <c r="CB1097">
        <v>0</v>
      </c>
      <c r="CC1097">
        <v>0</v>
      </c>
      <c r="CD1097">
        <v>1</v>
      </c>
      <c r="CF1097" t="s">
        <v>90</v>
      </c>
      <c r="CI1097" t="s">
        <v>111</v>
      </c>
      <c r="CJ1097" t="s">
        <v>118</v>
      </c>
      <c r="CK1097" t="s">
        <v>111</v>
      </c>
      <c r="CL1097" t="s">
        <v>119</v>
      </c>
      <c r="CM1097" t="s">
        <v>104</v>
      </c>
    </row>
    <row r="1098" spans="1:91" x14ac:dyDescent="0.25">
      <c r="A1098" t="s">
        <v>89</v>
      </c>
      <c r="B1098" t="s">
        <v>90</v>
      </c>
      <c r="C1098" t="s">
        <v>2603</v>
      </c>
      <c r="D1098" t="s">
        <v>2601</v>
      </c>
      <c r="E1098" s="4">
        <v>806134890827</v>
      </c>
      <c r="F1098" t="s">
        <v>2497</v>
      </c>
      <c r="G1098" s="4">
        <v>175</v>
      </c>
      <c r="H1098" s="4">
        <v>350</v>
      </c>
      <c r="I1098" t="s">
        <v>2498</v>
      </c>
      <c r="J1098" t="s">
        <v>2594</v>
      </c>
      <c r="K1098" t="s">
        <v>96</v>
      </c>
      <c r="L1098" t="s">
        <v>97</v>
      </c>
      <c r="M1098" t="s">
        <v>98</v>
      </c>
      <c r="N1098" t="s">
        <v>465</v>
      </c>
      <c r="O1098" t="s">
        <v>100</v>
      </c>
      <c r="Q1098" t="s">
        <v>2595</v>
      </c>
      <c r="R1098">
        <v>0</v>
      </c>
      <c r="S1098">
        <v>0</v>
      </c>
      <c r="T1098">
        <v>60.5</v>
      </c>
      <c r="U1098">
        <v>0</v>
      </c>
      <c r="V1098">
        <v>0</v>
      </c>
      <c r="W1098">
        <v>12</v>
      </c>
      <c r="X1098">
        <v>0</v>
      </c>
      <c r="Y1098">
        <v>0</v>
      </c>
      <c r="Z1098">
        <v>1</v>
      </c>
      <c r="AA1098">
        <v>75</v>
      </c>
      <c r="AB1098" t="s">
        <v>1916</v>
      </c>
      <c r="AD1098" t="s">
        <v>1916</v>
      </c>
      <c r="AE1098" t="s">
        <v>1916</v>
      </c>
      <c r="AF1098" t="s">
        <v>104</v>
      </c>
      <c r="AG1098" t="s">
        <v>105</v>
      </c>
      <c r="AH1098">
        <v>58</v>
      </c>
      <c r="AI1098">
        <v>15</v>
      </c>
      <c r="AJ1098">
        <v>15</v>
      </c>
      <c r="AK1098">
        <v>0</v>
      </c>
      <c r="AL1098">
        <v>0</v>
      </c>
      <c r="AM1098">
        <v>0</v>
      </c>
      <c r="AN1098">
        <v>0</v>
      </c>
      <c r="AO1098">
        <v>0</v>
      </c>
      <c r="AP1098" t="s">
        <v>106</v>
      </c>
      <c r="AQ1098" t="s">
        <v>107</v>
      </c>
      <c r="AR1098" t="s">
        <v>108</v>
      </c>
      <c r="AS1098" t="s">
        <v>109</v>
      </c>
      <c r="AT1098" t="s">
        <v>110</v>
      </c>
      <c r="AU1098" t="s">
        <v>104</v>
      </c>
      <c r="AV1098" t="s">
        <v>2596</v>
      </c>
      <c r="AW1098" t="s">
        <v>2596</v>
      </c>
      <c r="AX1098" t="s">
        <v>104</v>
      </c>
      <c r="AY1098">
        <v>0</v>
      </c>
      <c r="AZ1098">
        <v>0</v>
      </c>
      <c r="BA1098">
        <v>12</v>
      </c>
      <c r="BC1098">
        <v>0</v>
      </c>
      <c r="BD1098">
        <v>0</v>
      </c>
      <c r="BJ1098" t="s">
        <v>111</v>
      </c>
      <c r="BK1098" t="s">
        <v>466</v>
      </c>
      <c r="BL1098" t="str">
        <f>"https://www.hvlgroup.com/Products/Specs/"&amp;"HL349401-PN/BK"</f>
        <v>https://www.hvlgroup.com/Products/Specs/HL349401-PN/BK</v>
      </c>
      <c r="BM1098" t="s">
        <v>2597</v>
      </c>
      <c r="BN1098" t="str">
        <f>"https://www.hvlgroup.com/Product/"&amp;"HL349401-PN/BK"</f>
        <v>https://www.hvlgroup.com/Product/HL349401-PN/BK</v>
      </c>
      <c r="BO1098" t="s">
        <v>104</v>
      </c>
      <c r="BP1098" t="s">
        <v>104</v>
      </c>
      <c r="BQ1098" t="s">
        <v>1952</v>
      </c>
      <c r="BR1098" t="s">
        <v>116</v>
      </c>
      <c r="BS1098" t="s">
        <v>2602</v>
      </c>
      <c r="BT1098">
        <v>16.75</v>
      </c>
      <c r="BV1098" s="1">
        <v>43617</v>
      </c>
      <c r="BW1098">
        <v>0</v>
      </c>
      <c r="BX1098">
        <v>0</v>
      </c>
      <c r="BY1098" t="s">
        <v>104</v>
      </c>
      <c r="BZ1098">
        <v>0</v>
      </c>
      <c r="CA1098">
        <v>0</v>
      </c>
      <c r="CB1098">
        <v>0</v>
      </c>
      <c r="CC1098">
        <v>0</v>
      </c>
      <c r="CD1098">
        <v>1</v>
      </c>
      <c r="CF1098" t="s">
        <v>90</v>
      </c>
      <c r="CI1098" t="s">
        <v>111</v>
      </c>
      <c r="CJ1098" t="s">
        <v>118</v>
      </c>
      <c r="CK1098" t="s">
        <v>111</v>
      </c>
      <c r="CL1098" t="s">
        <v>119</v>
      </c>
      <c r="CM1098" t="s">
        <v>104</v>
      </c>
    </row>
    <row r="1099" spans="1:91" x14ac:dyDescent="0.25">
      <c r="A1099" t="s">
        <v>89</v>
      </c>
      <c r="B1099" t="s">
        <v>90</v>
      </c>
      <c r="C1099" t="s">
        <v>2604</v>
      </c>
      <c r="D1099" t="s">
        <v>2605</v>
      </c>
      <c r="E1099" s="4">
        <v>806134893507</v>
      </c>
      <c r="F1099" t="s">
        <v>2276</v>
      </c>
      <c r="G1099" s="4">
        <v>59</v>
      </c>
      <c r="H1099" s="4">
        <v>118</v>
      </c>
      <c r="I1099" t="s">
        <v>2244</v>
      </c>
      <c r="J1099" t="s">
        <v>2606</v>
      </c>
      <c r="K1099" t="s">
        <v>96</v>
      </c>
      <c r="L1099" t="s">
        <v>97</v>
      </c>
      <c r="M1099" t="s">
        <v>98</v>
      </c>
      <c r="N1099" t="s">
        <v>2607</v>
      </c>
      <c r="O1099" t="s">
        <v>2000</v>
      </c>
      <c r="R1099">
        <v>0</v>
      </c>
      <c r="S1099">
        <v>0</v>
      </c>
      <c r="T1099">
        <v>14.5</v>
      </c>
      <c r="U1099">
        <v>0</v>
      </c>
      <c r="V1099">
        <v>0</v>
      </c>
      <c r="W1099">
        <v>8</v>
      </c>
      <c r="X1099">
        <v>0</v>
      </c>
      <c r="Y1099">
        <v>0</v>
      </c>
      <c r="Z1099">
        <v>1</v>
      </c>
      <c r="AA1099">
        <v>40</v>
      </c>
      <c r="AB1099" t="s">
        <v>2205</v>
      </c>
      <c r="AD1099" t="s">
        <v>2205</v>
      </c>
      <c r="AE1099" t="s">
        <v>2205</v>
      </c>
      <c r="AF1099" t="s">
        <v>104</v>
      </c>
      <c r="AG1099" t="s">
        <v>105</v>
      </c>
      <c r="AH1099">
        <v>19.1388</v>
      </c>
      <c r="AI1099">
        <v>12.934200000000001</v>
      </c>
      <c r="AJ1099">
        <v>11.7622</v>
      </c>
      <c r="AK1099">
        <v>0</v>
      </c>
      <c r="AL1099">
        <v>0</v>
      </c>
      <c r="AM1099">
        <v>0</v>
      </c>
      <c r="AN1099">
        <v>0</v>
      </c>
      <c r="AO1099">
        <v>0</v>
      </c>
      <c r="AP1099" t="s">
        <v>106</v>
      </c>
      <c r="AQ1099" t="s">
        <v>107</v>
      </c>
      <c r="AR1099" t="s">
        <v>108</v>
      </c>
      <c r="AS1099" t="s">
        <v>109</v>
      </c>
      <c r="AT1099" t="s">
        <v>110</v>
      </c>
      <c r="AU1099" t="s">
        <v>104</v>
      </c>
      <c r="AX1099" t="s">
        <v>104</v>
      </c>
      <c r="AY1099">
        <v>0</v>
      </c>
      <c r="AZ1099">
        <v>0</v>
      </c>
      <c r="BA1099">
        <v>0</v>
      </c>
      <c r="BC1099">
        <v>0</v>
      </c>
      <c r="BD1099">
        <v>0</v>
      </c>
      <c r="BJ1099" t="s">
        <v>111</v>
      </c>
      <c r="BK1099" t="s">
        <v>2608</v>
      </c>
      <c r="BL1099" t="str">
        <f>"https://www.hvlgroup.com/Products/Specs/"&amp;"HL364201-GD"</f>
        <v>https://www.hvlgroup.com/Products/Specs/HL364201-GD</v>
      </c>
      <c r="BN1099" t="str">
        <f>"https://www.hvlgroup.com/Product/"&amp;"HL364201-GD"</f>
        <v>https://www.hvlgroup.com/Product/HL364201-GD</v>
      </c>
      <c r="BO1099" t="s">
        <v>104</v>
      </c>
      <c r="BP1099" t="s">
        <v>104</v>
      </c>
      <c r="BQ1099" t="s">
        <v>2609</v>
      </c>
      <c r="BR1099" t="s">
        <v>116</v>
      </c>
      <c r="BS1099" t="s">
        <v>116</v>
      </c>
      <c r="BT1099">
        <v>0</v>
      </c>
      <c r="BV1099" s="1">
        <v>43617</v>
      </c>
      <c r="BW1099">
        <v>0</v>
      </c>
      <c r="BX1099">
        <v>0</v>
      </c>
      <c r="BY1099" t="s">
        <v>104</v>
      </c>
      <c r="BZ1099">
        <v>0</v>
      </c>
      <c r="CA1099">
        <v>0</v>
      </c>
      <c r="CB1099">
        <v>0</v>
      </c>
      <c r="CC1099">
        <v>0</v>
      </c>
      <c r="CD1099">
        <v>1</v>
      </c>
      <c r="CF1099" t="s">
        <v>90</v>
      </c>
      <c r="CI1099" t="s">
        <v>111</v>
      </c>
      <c r="CJ1099" t="s">
        <v>118</v>
      </c>
      <c r="CK1099" t="s">
        <v>111</v>
      </c>
      <c r="CL1099" t="s">
        <v>119</v>
      </c>
      <c r="CM1099" t="s">
        <v>104</v>
      </c>
    </row>
    <row r="1100" spans="1:91" x14ac:dyDescent="0.25">
      <c r="A1100" t="s">
        <v>89</v>
      </c>
      <c r="B1100" t="s">
        <v>90</v>
      </c>
      <c r="C1100" t="s">
        <v>2610</v>
      </c>
      <c r="D1100" t="s">
        <v>2605</v>
      </c>
      <c r="E1100" s="4">
        <v>806134893514</v>
      </c>
      <c r="F1100" t="s">
        <v>2276</v>
      </c>
      <c r="G1100" s="4">
        <v>59</v>
      </c>
      <c r="H1100" s="4">
        <v>118</v>
      </c>
      <c r="I1100" t="s">
        <v>2244</v>
      </c>
      <c r="J1100" t="s">
        <v>2606</v>
      </c>
      <c r="K1100" t="s">
        <v>96</v>
      </c>
      <c r="L1100" t="s">
        <v>97</v>
      </c>
      <c r="M1100" t="s">
        <v>98</v>
      </c>
      <c r="N1100" t="s">
        <v>2611</v>
      </c>
      <c r="O1100" t="s">
        <v>2000</v>
      </c>
      <c r="R1100">
        <v>0</v>
      </c>
      <c r="S1100">
        <v>0</v>
      </c>
      <c r="T1100">
        <v>14.5</v>
      </c>
      <c r="U1100">
        <v>0</v>
      </c>
      <c r="V1100">
        <v>0</v>
      </c>
      <c r="W1100">
        <v>8</v>
      </c>
      <c r="X1100">
        <v>0</v>
      </c>
      <c r="Y1100">
        <v>0</v>
      </c>
      <c r="Z1100">
        <v>1</v>
      </c>
      <c r="AA1100">
        <v>40</v>
      </c>
      <c r="AB1100" t="s">
        <v>2205</v>
      </c>
      <c r="AD1100" t="s">
        <v>2205</v>
      </c>
      <c r="AE1100" t="s">
        <v>2205</v>
      </c>
      <c r="AF1100" t="s">
        <v>104</v>
      </c>
      <c r="AG1100" t="s">
        <v>105</v>
      </c>
      <c r="AH1100">
        <v>19.1388</v>
      </c>
      <c r="AI1100">
        <v>12.934200000000001</v>
      </c>
      <c r="AJ1100">
        <v>11.7622</v>
      </c>
      <c r="AK1100">
        <v>0</v>
      </c>
      <c r="AL1100">
        <v>0</v>
      </c>
      <c r="AM1100">
        <v>0</v>
      </c>
      <c r="AN1100">
        <v>0</v>
      </c>
      <c r="AO1100">
        <v>0</v>
      </c>
      <c r="AP1100" t="s">
        <v>106</v>
      </c>
      <c r="AQ1100" t="s">
        <v>107</v>
      </c>
      <c r="AR1100" t="s">
        <v>108</v>
      </c>
      <c r="AS1100" t="s">
        <v>109</v>
      </c>
      <c r="AT1100" t="s">
        <v>110</v>
      </c>
      <c r="AU1100" t="s">
        <v>104</v>
      </c>
      <c r="AX1100" t="s">
        <v>104</v>
      </c>
      <c r="AY1100">
        <v>0</v>
      </c>
      <c r="AZ1100">
        <v>0</v>
      </c>
      <c r="BA1100">
        <v>0</v>
      </c>
      <c r="BC1100">
        <v>0</v>
      </c>
      <c r="BD1100">
        <v>0</v>
      </c>
      <c r="BJ1100" t="s">
        <v>111</v>
      </c>
      <c r="BK1100" t="s">
        <v>2612</v>
      </c>
      <c r="BL1100" t="str">
        <f>"https://www.hvlgroup.com/Products/Specs/"&amp;"HL364201-SIL"</f>
        <v>https://www.hvlgroup.com/Products/Specs/HL364201-SIL</v>
      </c>
      <c r="BN1100" t="str">
        <f>"https://www.hvlgroup.com/Product/"&amp;"HL364201-SIL"</f>
        <v>https://www.hvlgroup.com/Product/HL364201-SIL</v>
      </c>
      <c r="BO1100" t="s">
        <v>104</v>
      </c>
      <c r="BP1100" t="s">
        <v>104</v>
      </c>
      <c r="BQ1100" t="s">
        <v>2609</v>
      </c>
      <c r="BR1100" t="s">
        <v>116</v>
      </c>
      <c r="BS1100" t="s">
        <v>116</v>
      </c>
      <c r="BT1100">
        <v>0</v>
      </c>
      <c r="BV1100" s="1">
        <v>43617</v>
      </c>
      <c r="BW1100">
        <v>0</v>
      </c>
      <c r="BX1100">
        <v>0</v>
      </c>
      <c r="BY1100" t="s">
        <v>104</v>
      </c>
      <c r="BZ1100">
        <v>0</v>
      </c>
      <c r="CA1100">
        <v>0</v>
      </c>
      <c r="CB1100">
        <v>0</v>
      </c>
      <c r="CC1100">
        <v>0</v>
      </c>
      <c r="CD1100">
        <v>1</v>
      </c>
      <c r="CF1100" t="s">
        <v>90</v>
      </c>
      <c r="CI1100" t="s">
        <v>111</v>
      </c>
      <c r="CJ1100" t="s">
        <v>118</v>
      </c>
      <c r="CK1100" t="s">
        <v>111</v>
      </c>
      <c r="CL1100" t="s">
        <v>119</v>
      </c>
      <c r="CM1100" t="s">
        <v>104</v>
      </c>
    </row>
    <row r="1101" spans="1:91" x14ac:dyDescent="0.25">
      <c r="A1101" t="s">
        <v>89</v>
      </c>
      <c r="B1101" t="s">
        <v>90</v>
      </c>
      <c r="C1101" t="s">
        <v>2613</v>
      </c>
      <c r="D1101" t="s">
        <v>2614</v>
      </c>
      <c r="E1101" s="4">
        <v>806134893019</v>
      </c>
      <c r="F1101" t="s">
        <v>93</v>
      </c>
      <c r="G1101" s="4">
        <v>110</v>
      </c>
      <c r="H1101" s="4">
        <v>220</v>
      </c>
      <c r="I1101" t="s">
        <v>94</v>
      </c>
      <c r="J1101" t="s">
        <v>2060</v>
      </c>
      <c r="K1101" t="s">
        <v>96</v>
      </c>
      <c r="L1101" t="s">
        <v>97</v>
      </c>
      <c r="M1101" t="s">
        <v>98</v>
      </c>
      <c r="N1101" t="s">
        <v>2615</v>
      </c>
      <c r="O1101" t="s">
        <v>100</v>
      </c>
      <c r="R1101">
        <v>0</v>
      </c>
      <c r="S1101">
        <v>8.5</v>
      </c>
      <c r="T1101">
        <v>13.25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1</v>
      </c>
      <c r="AA1101">
        <v>60</v>
      </c>
      <c r="AB1101" t="s">
        <v>103</v>
      </c>
      <c r="AD1101" t="s">
        <v>103</v>
      </c>
      <c r="AE1101" t="s">
        <v>103</v>
      </c>
      <c r="AF1101" t="s">
        <v>104</v>
      </c>
      <c r="AG1101" t="s">
        <v>105</v>
      </c>
      <c r="AH1101">
        <v>21</v>
      </c>
      <c r="AI1101">
        <v>13</v>
      </c>
      <c r="AJ1101">
        <v>12</v>
      </c>
      <c r="AK1101">
        <v>0</v>
      </c>
      <c r="AL1101">
        <v>0</v>
      </c>
      <c r="AM1101">
        <v>0</v>
      </c>
      <c r="AN1101">
        <v>0</v>
      </c>
      <c r="AO1101">
        <v>0</v>
      </c>
      <c r="AP1101" t="s">
        <v>106</v>
      </c>
      <c r="AQ1101" t="s">
        <v>107</v>
      </c>
      <c r="AR1101" t="s">
        <v>108</v>
      </c>
      <c r="AS1101" t="s">
        <v>109</v>
      </c>
      <c r="AT1101" t="s">
        <v>110</v>
      </c>
      <c r="AU1101" t="s">
        <v>104</v>
      </c>
      <c r="AX1101" t="s">
        <v>104</v>
      </c>
      <c r="AY1101">
        <v>0</v>
      </c>
      <c r="AZ1101">
        <v>0</v>
      </c>
      <c r="BA1101">
        <v>0</v>
      </c>
      <c r="BC1101">
        <v>0</v>
      </c>
      <c r="BD1101">
        <v>0</v>
      </c>
      <c r="BI1101" t="s">
        <v>2246</v>
      </c>
      <c r="BJ1101" t="s">
        <v>111</v>
      </c>
      <c r="BK1101" t="s">
        <v>2616</v>
      </c>
      <c r="BL1101" t="str">
        <f>"https://www.hvlgroup.com/Products/Specs/"&amp;"HL372101-AOB"</f>
        <v>https://www.hvlgroup.com/Products/Specs/HL372101-AOB</v>
      </c>
      <c r="BM1101" t="s">
        <v>2617</v>
      </c>
      <c r="BN1101" t="str">
        <f>"https://www.hvlgroup.com/Product/"&amp;"HL372101-AOB"</f>
        <v>https://www.hvlgroup.com/Product/HL372101-AOB</v>
      </c>
      <c r="BO1101" t="s">
        <v>104</v>
      </c>
      <c r="BP1101" t="s">
        <v>104</v>
      </c>
      <c r="BQ1101" t="s">
        <v>147</v>
      </c>
      <c r="BR1101" t="s">
        <v>116</v>
      </c>
      <c r="BS1101" t="s">
        <v>116</v>
      </c>
      <c r="BT1101">
        <v>0</v>
      </c>
      <c r="BV1101" s="1">
        <v>43617</v>
      </c>
      <c r="BW1101">
        <v>0</v>
      </c>
      <c r="BX1101">
        <v>0</v>
      </c>
      <c r="BY1101" t="s">
        <v>104</v>
      </c>
      <c r="BZ1101">
        <v>0</v>
      </c>
      <c r="CA1101">
        <v>0</v>
      </c>
      <c r="CB1101">
        <v>0</v>
      </c>
      <c r="CC1101">
        <v>0</v>
      </c>
      <c r="CD1101">
        <v>1</v>
      </c>
      <c r="CF1101" t="s">
        <v>90</v>
      </c>
      <c r="CI1101" t="s">
        <v>111</v>
      </c>
      <c r="CJ1101" t="s">
        <v>118</v>
      </c>
      <c r="CK1101" t="s">
        <v>111</v>
      </c>
      <c r="CL1101" t="s">
        <v>119</v>
      </c>
      <c r="CM1101" t="s">
        <v>104</v>
      </c>
    </row>
    <row r="1102" spans="1:91" x14ac:dyDescent="0.25">
      <c r="A1102" t="s">
        <v>89</v>
      </c>
      <c r="B1102" t="s">
        <v>90</v>
      </c>
      <c r="C1102" t="s">
        <v>2618</v>
      </c>
      <c r="D1102" t="s">
        <v>2614</v>
      </c>
      <c r="E1102" s="4">
        <v>806134893026</v>
      </c>
      <c r="F1102" t="s">
        <v>93</v>
      </c>
      <c r="G1102" s="4">
        <v>110</v>
      </c>
      <c r="H1102" s="4">
        <v>220</v>
      </c>
      <c r="I1102" t="s">
        <v>94</v>
      </c>
      <c r="J1102" t="s">
        <v>2060</v>
      </c>
      <c r="K1102" t="s">
        <v>96</v>
      </c>
      <c r="L1102" t="s">
        <v>97</v>
      </c>
      <c r="M1102" t="s">
        <v>98</v>
      </c>
      <c r="N1102" t="s">
        <v>124</v>
      </c>
      <c r="O1102" t="s">
        <v>100</v>
      </c>
      <c r="R1102">
        <v>0</v>
      </c>
      <c r="S1102">
        <v>8.5</v>
      </c>
      <c r="T1102">
        <v>13.25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1</v>
      </c>
      <c r="AA1102">
        <v>60</v>
      </c>
      <c r="AB1102" t="s">
        <v>103</v>
      </c>
      <c r="AD1102" t="s">
        <v>103</v>
      </c>
      <c r="AE1102" t="s">
        <v>103</v>
      </c>
      <c r="AF1102" t="s">
        <v>104</v>
      </c>
      <c r="AG1102" t="s">
        <v>105</v>
      </c>
      <c r="AH1102">
        <v>21</v>
      </c>
      <c r="AI1102">
        <v>13</v>
      </c>
      <c r="AJ1102">
        <v>12</v>
      </c>
      <c r="AK1102">
        <v>0</v>
      </c>
      <c r="AL1102">
        <v>0</v>
      </c>
      <c r="AM1102">
        <v>0</v>
      </c>
      <c r="AN1102">
        <v>0</v>
      </c>
      <c r="AO1102">
        <v>0</v>
      </c>
      <c r="AP1102" t="s">
        <v>106</v>
      </c>
      <c r="AQ1102" t="s">
        <v>107</v>
      </c>
      <c r="AR1102" t="s">
        <v>108</v>
      </c>
      <c r="AS1102" t="s">
        <v>109</v>
      </c>
      <c r="AT1102" t="s">
        <v>110</v>
      </c>
      <c r="AU1102" t="s">
        <v>104</v>
      </c>
      <c r="AX1102" t="s">
        <v>104</v>
      </c>
      <c r="AY1102">
        <v>0</v>
      </c>
      <c r="AZ1102">
        <v>0</v>
      </c>
      <c r="BA1102">
        <v>0</v>
      </c>
      <c r="BC1102">
        <v>0</v>
      </c>
      <c r="BD1102">
        <v>0</v>
      </c>
      <c r="BI1102" t="s">
        <v>2246</v>
      </c>
      <c r="BJ1102" t="s">
        <v>111</v>
      </c>
      <c r="BK1102" t="s">
        <v>125</v>
      </c>
      <c r="BL1102" t="str">
        <f>"https://www.hvlgroup.com/Products/Specs/"&amp;"HL372101-PN"</f>
        <v>https://www.hvlgroup.com/Products/Specs/HL372101-PN</v>
      </c>
      <c r="BM1102" t="s">
        <v>2617</v>
      </c>
      <c r="BN1102" t="str">
        <f>"https://www.hvlgroup.com/Product/"&amp;"HL372101-PN"</f>
        <v>https://www.hvlgroup.com/Product/HL372101-PN</v>
      </c>
      <c r="BO1102" t="s">
        <v>104</v>
      </c>
      <c r="BP1102" t="s">
        <v>104</v>
      </c>
      <c r="BQ1102" t="s">
        <v>147</v>
      </c>
      <c r="BR1102" t="s">
        <v>116</v>
      </c>
      <c r="BS1102" t="s">
        <v>116</v>
      </c>
      <c r="BT1102">
        <v>0</v>
      </c>
      <c r="BV1102" s="1">
        <v>43617</v>
      </c>
      <c r="BW1102">
        <v>0</v>
      </c>
      <c r="BX1102">
        <v>0</v>
      </c>
      <c r="BY1102" t="s">
        <v>104</v>
      </c>
      <c r="BZ1102">
        <v>0</v>
      </c>
      <c r="CA1102">
        <v>0</v>
      </c>
      <c r="CB1102">
        <v>0</v>
      </c>
      <c r="CC1102">
        <v>0</v>
      </c>
      <c r="CD1102">
        <v>1</v>
      </c>
      <c r="CF1102" t="s">
        <v>90</v>
      </c>
      <c r="CI1102" t="s">
        <v>111</v>
      </c>
      <c r="CJ1102" t="s">
        <v>118</v>
      </c>
      <c r="CK1102" t="s">
        <v>111</v>
      </c>
      <c r="CL1102" t="s">
        <v>119</v>
      </c>
      <c r="CM1102" t="s">
        <v>104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Stocking Distributor 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Jackson</dc:creator>
  <cp:lastModifiedBy>Kyle Jackson</cp:lastModifiedBy>
  <dcterms:created xsi:type="dcterms:W3CDTF">2019-09-24T17:46:42Z</dcterms:created>
  <dcterms:modified xsi:type="dcterms:W3CDTF">2019-09-24T17:53:21Z</dcterms:modified>
</cp:coreProperties>
</file>